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ANS/Downloads/"/>
    </mc:Choice>
  </mc:AlternateContent>
  <xr:revisionPtr revIDLastSave="0" documentId="8_{0412B78A-3FB9-9A43-B761-851519B1FD41}" xr6:coauthVersionLast="34" xr6:coauthVersionMax="34" xr10:uidLastSave="{00000000-0000-0000-0000-000000000000}"/>
  <bookViews>
    <workbookView xWindow="600" yWindow="440" windowWidth="14240" windowHeight="7240"/>
  </bookViews>
  <sheets>
    <sheet name="Model Summary" sheetId="1" r:id="rId1"/>
  </sheets>
  <calcPr calcId="162913"/>
</workbook>
</file>

<file path=xl/calcChain.xml><?xml version="1.0" encoding="utf-8"?>
<calcChain xmlns="http://schemas.openxmlformats.org/spreadsheetml/2006/main">
  <c r="G60" i="1" l="1"/>
  <c r="G53" i="1"/>
  <c r="D53" i="1"/>
  <c r="I50" i="1"/>
  <c r="F50" i="1"/>
  <c r="C50" i="1"/>
  <c r="G49" i="1"/>
  <c r="F49" i="1" s="1"/>
  <c r="C49" i="1"/>
  <c r="J46" i="1"/>
  <c r="I46" i="1"/>
  <c r="G46" i="1"/>
  <c r="F46" i="1"/>
  <c r="D46" i="1"/>
  <c r="D45" i="1" s="1"/>
  <c r="C46" i="1"/>
  <c r="F45" i="1"/>
  <c r="F37" i="1"/>
  <c r="C37" i="1"/>
  <c r="F36" i="1"/>
  <c r="C36" i="1"/>
  <c r="B33" i="1"/>
  <c r="B32" i="1"/>
  <c r="B31" i="1"/>
  <c r="B21" i="1"/>
  <c r="J9" i="1"/>
  <c r="G9" i="1"/>
  <c r="H9" i="1"/>
  <c r="E9" i="1"/>
  <c r="D9" i="1"/>
  <c r="I49" i="1"/>
  <c r="K33" i="1"/>
  <c r="J42" i="1"/>
  <c r="J55" i="1" s="1"/>
  <c r="J62" i="1" s="1"/>
  <c r="H48" i="1"/>
  <c r="H47" i="1"/>
  <c r="I45" i="1"/>
  <c r="K32" i="1"/>
  <c r="K31" i="1"/>
  <c r="D55" i="1" l="1"/>
  <c r="C45" i="1"/>
  <c r="G55" i="1"/>
  <c r="G62" i="1" s="1"/>
</calcChain>
</file>

<file path=xl/sharedStrings.xml><?xml version="1.0" encoding="utf-8"?>
<sst xmlns="http://schemas.openxmlformats.org/spreadsheetml/2006/main" count="88" uniqueCount="66">
  <si>
    <t>Summary of Funding Models as at January 2015</t>
  </si>
  <si>
    <t>Appendix E</t>
  </si>
  <si>
    <t>Model</t>
  </si>
  <si>
    <t>2014/15 Final Model</t>
  </si>
  <si>
    <t>22nd October Approved model</t>
  </si>
  <si>
    <t>January 2015-16 Model</t>
  </si>
  <si>
    <t>Summary of Factor Changes</t>
  </si>
  <si>
    <t>Model B:  School Analysis of Funding model (Primary AWPU £25 reduction KS4 AWPU reduction of £300, lump sum £30k reduction) ratio 1.31 retains £1.3m</t>
  </si>
  <si>
    <t>AWPU - Primary</t>
  </si>
  <si>
    <t>AWPU - K3</t>
  </si>
  <si>
    <t>AWPU - KS4</t>
  </si>
  <si>
    <t>Dedelegated amount</t>
  </si>
  <si>
    <t>Centrally retained top slice</t>
  </si>
  <si>
    <t>Caps at;</t>
  </si>
  <si>
    <t>MFG/ (CAP)</t>
  </si>
  <si>
    <t>Pre MFG Primary:Secondary ratio</t>
  </si>
  <si>
    <t>Post MFG Primary:Secondary ratio</t>
  </si>
  <si>
    <t>Net Primary Gain/(Loss)</t>
  </si>
  <si>
    <t>Net Secondary Gain/(Loss)</t>
  </si>
  <si>
    <t>Primary 'winners' (Cash terms)</t>
  </si>
  <si>
    <t>check</t>
  </si>
  <si>
    <t>Primary 'losers' (Cash terms)</t>
  </si>
  <si>
    <t>Secondary 'winners' (Cash terms)</t>
  </si>
  <si>
    <t>Secondary 'losers' (Cash terms)</t>
  </si>
  <si>
    <t>Biggest Loss (Primary)</t>
  </si>
  <si>
    <t>Smallest Loss (Primary)</t>
  </si>
  <si>
    <t>Biggest Loss (Secondary)</t>
  </si>
  <si>
    <t>Smallest Loss (Secondary)</t>
  </si>
  <si>
    <t>Hyper-link</t>
  </si>
  <si>
    <t>Factor Details</t>
  </si>
  <si>
    <t>Unit Value</t>
  </si>
  <si>
    <t>No. Of Units</t>
  </si>
  <si>
    <t>Total Allocated</t>
  </si>
  <si>
    <t>AWPU - KS3</t>
  </si>
  <si>
    <t>Deprivation - Primaries - FSM ever 6</t>
  </si>
  <si>
    <t>Deprivation - Secondaries - FSM ever 6</t>
  </si>
  <si>
    <t>Deprivation - IDACI band 5</t>
  </si>
  <si>
    <t>Deprivation - IDACI band 6</t>
  </si>
  <si>
    <t>Looked After Children - LAC</t>
  </si>
  <si>
    <t>EAL - Primaries - EAL 3</t>
  </si>
  <si>
    <t>EAL - Secondaries - EAL 3</t>
  </si>
  <si>
    <t>Mobility - Primaries</t>
  </si>
  <si>
    <t>Mobility - Secondaries</t>
  </si>
  <si>
    <t>Low Attainment year 1
Low Attainment % Y2-5 78</t>
  </si>
  <si>
    <t>Secondary pupils not achieving (KS2 level 4 English or Maths)</t>
  </si>
  <si>
    <t>Lump sum - Primaried</t>
  </si>
  <si>
    <t>Lump sum - Secondaries</t>
  </si>
  <si>
    <t>Additional lump sum for schools amalgamated during FY14-15</t>
  </si>
  <si>
    <t>Exceptional Circumstance adjustment - MFG through School</t>
  </si>
  <si>
    <t>Split Sites - Primaries</t>
  </si>
  <si>
    <t>Split Sites Secondaries</t>
  </si>
  <si>
    <t>Rates</t>
  </si>
  <si>
    <t>as funded</t>
  </si>
  <si>
    <t>PFI Funding</t>
  </si>
  <si>
    <t>as agreed</t>
  </si>
  <si>
    <t>MFG</t>
  </si>
  <si>
    <t>as calculated</t>
  </si>
  <si>
    <t>TOTAL</t>
  </si>
  <si>
    <t>Spare/(gap)</t>
  </si>
  <si>
    <t>Anticipate addition funding for pupil growth</t>
  </si>
  <si>
    <t>Funding available</t>
  </si>
  <si>
    <t>(short/)spare</t>
  </si>
  <si>
    <t>Primary Free School Meals Note:</t>
  </si>
  <si>
    <t xml:space="preserve">FSM6 as a percentage of primary school numbers on roll 40.38% 2013-14 </t>
  </si>
  <si>
    <t>FSM6 as a percentage of primary school numbers on roll 39.57% 2014-15</t>
  </si>
  <si>
    <t>FSM6 as a percentage of primary school numbers on roll 37.57%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</si>
</sst>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7" formatCode="&quot;£&quot;#,##0.00;[Red]\-&quot;£&quot;#,##0.00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#,##0;\(#,##0\)"/>
  </numFmts>
  <fonts count="12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6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9" fillId="0" borderId="0" xfId="15" applyFont="1"/>
    <xf numFmtId="0" fontId="6" fillId="0" borderId="0" xfId="15" applyFont="1" applyFill="1"/>
    <xf numFmtId="0" fontId="6" fillId="0" borderId="0" xfId="15" applyFont="1"/>
    <xf numFmtId="0" fontId="10" fillId="0" borderId="1" xfId="15" applyFont="1" applyBorder="1" applyAlignment="1">
      <alignment horizontal="center" vertical="center"/>
    </xf>
    <xf numFmtId="0" fontId="11" fillId="0" borderId="0" xfId="15" applyFont="1"/>
    <xf numFmtId="0" fontId="11" fillId="0" borderId="1" xfId="15" applyFont="1" applyBorder="1" applyAlignment="1">
      <alignment horizontal="center" vertical="center"/>
    </xf>
    <xf numFmtId="0" fontId="11" fillId="0" borderId="2" xfId="15" applyFont="1" applyBorder="1"/>
    <xf numFmtId="0" fontId="11" fillId="0" borderId="3" xfId="15" applyFont="1" applyBorder="1"/>
    <xf numFmtId="0" fontId="11" fillId="0" borderId="4" xfId="15" applyFont="1" applyBorder="1"/>
    <xf numFmtId="172" fontId="6" fillId="0" borderId="5" xfId="4" applyNumberFormat="1" applyFont="1" applyFill="1" applyBorder="1" applyAlignment="1">
      <alignment horizontal="right"/>
    </xf>
    <xf numFmtId="172" fontId="6" fillId="0" borderId="6" xfId="4" applyNumberFormat="1" applyFont="1" applyFill="1" applyBorder="1" applyAlignment="1">
      <alignment horizontal="right"/>
    </xf>
    <xf numFmtId="172" fontId="6" fillId="0" borderId="7" xfId="4" applyNumberFormat="1" applyFont="1" applyFill="1" applyBorder="1" applyAlignment="1">
      <alignment horizontal="right"/>
    </xf>
    <xf numFmtId="172" fontId="6" fillId="0" borderId="8" xfId="4" applyNumberFormat="1" applyFont="1" applyFill="1" applyBorder="1" applyAlignment="1">
      <alignment horizontal="right"/>
    </xf>
    <xf numFmtId="172" fontId="6" fillId="0" borderId="9" xfId="4" applyNumberFormat="1" applyFont="1" applyFill="1" applyBorder="1" applyAlignment="1">
      <alignment horizontal="right"/>
    </xf>
    <xf numFmtId="172" fontId="6" fillId="0" borderId="10" xfId="4" applyNumberFormat="1" applyFont="1" applyFill="1" applyBorder="1" applyAlignment="1">
      <alignment horizontal="right"/>
    </xf>
    <xf numFmtId="0" fontId="6" fillId="0" borderId="0" xfId="15" applyFont="1"/>
    <xf numFmtId="0" fontId="11" fillId="0" borderId="3" xfId="15" applyFont="1" applyFill="1" applyBorder="1"/>
    <xf numFmtId="0" fontId="6" fillId="0" borderId="0" xfId="15" applyFont="1" applyFill="1"/>
    <xf numFmtId="173" fontId="6" fillId="0" borderId="0" xfId="15" applyNumberFormat="1" applyFont="1"/>
    <xf numFmtId="0" fontId="11" fillId="0" borderId="11" xfId="15" applyFont="1" applyBorder="1"/>
    <xf numFmtId="0" fontId="11" fillId="0" borderId="12" xfId="15" applyFont="1" applyBorder="1"/>
    <xf numFmtId="0" fontId="11" fillId="0" borderId="0" xfId="15" applyFont="1" applyBorder="1"/>
    <xf numFmtId="3" fontId="6" fillId="0" borderId="0" xfId="15" applyNumberFormat="1" applyFont="1" applyFill="1" applyBorder="1" applyAlignment="1">
      <alignment horizontal="right"/>
    </xf>
    <xf numFmtId="0" fontId="1" fillId="0" borderId="0" xfId="20" applyFont="1"/>
    <xf numFmtId="0" fontId="6" fillId="0" borderId="0" xfId="15" applyFont="1" applyFill="1" applyBorder="1"/>
    <xf numFmtId="0" fontId="11" fillId="0" borderId="1" xfId="15" applyFont="1" applyBorder="1" applyAlignment="1">
      <alignment vertical="center"/>
    </xf>
    <xf numFmtId="0" fontId="11" fillId="0" borderId="1" xfId="15" applyFont="1" applyBorder="1" applyAlignment="1">
      <alignment horizontal="center"/>
    </xf>
    <xf numFmtId="0" fontId="11" fillId="0" borderId="13" xfId="15" applyFont="1" applyFill="1" applyBorder="1" applyAlignment="1">
      <alignment horizontal="center"/>
    </xf>
    <xf numFmtId="0" fontId="11" fillId="0" borderId="14" xfId="15" applyFont="1" applyFill="1" applyBorder="1" applyAlignment="1">
      <alignment horizontal="center"/>
    </xf>
    <xf numFmtId="0" fontId="11" fillId="0" borderId="15" xfId="15" applyFont="1" applyFill="1" applyBorder="1" applyAlignment="1">
      <alignment horizontal="center"/>
    </xf>
    <xf numFmtId="172" fontId="6" fillId="0" borderId="8" xfId="4" applyNumberFormat="1" applyFont="1" applyFill="1" applyBorder="1"/>
    <xf numFmtId="172" fontId="6" fillId="0" borderId="16" xfId="4" applyNumberFormat="1" applyFont="1" applyFill="1" applyBorder="1"/>
    <xf numFmtId="172" fontId="6" fillId="0" borderId="17" xfId="4" applyNumberFormat="1" applyFont="1" applyFill="1" applyBorder="1"/>
    <xf numFmtId="172" fontId="6" fillId="0" borderId="0" xfId="15" applyNumberFormat="1" applyFont="1"/>
    <xf numFmtId="172" fontId="6" fillId="0" borderId="18" xfId="4" applyNumberFormat="1" applyFont="1" applyFill="1" applyBorder="1"/>
    <xf numFmtId="172" fontId="6" fillId="0" borderId="19" xfId="4" applyNumberFormat="1" applyFont="1" applyFill="1" applyBorder="1"/>
    <xf numFmtId="172" fontId="6" fillId="0" borderId="20" xfId="4" applyNumberFormat="1" applyFont="1" applyFill="1" applyBorder="1"/>
    <xf numFmtId="0" fontId="11" fillId="0" borderId="3" xfId="15" applyFont="1" applyBorder="1" applyAlignment="1">
      <alignment wrapText="1"/>
    </xf>
    <xf numFmtId="0" fontId="6" fillId="0" borderId="18" xfId="15" applyFont="1" applyFill="1" applyBorder="1"/>
    <xf numFmtId="0" fontId="6" fillId="0" borderId="19" xfId="15" applyFont="1" applyFill="1" applyBorder="1"/>
    <xf numFmtId="0" fontId="6" fillId="0" borderId="21" xfId="15" applyFont="1" applyFill="1" applyBorder="1"/>
    <xf numFmtId="0" fontId="6" fillId="0" borderId="22" xfId="15" applyFont="1" applyFill="1" applyBorder="1"/>
    <xf numFmtId="172" fontId="6" fillId="0" borderId="23" xfId="4" applyNumberFormat="1" applyFont="1" applyFill="1" applyBorder="1"/>
    <xf numFmtId="0" fontId="11" fillId="0" borderId="1" xfId="15" applyFont="1" applyBorder="1"/>
    <xf numFmtId="0" fontId="11" fillId="0" borderId="13" xfId="15" applyFont="1" applyFill="1" applyBorder="1"/>
    <xf numFmtId="0" fontId="11" fillId="0" borderId="14" xfId="15" applyFont="1" applyFill="1" applyBorder="1"/>
    <xf numFmtId="172" fontId="11" fillId="0" borderId="15" xfId="4" applyNumberFormat="1" applyFont="1" applyFill="1" applyBorder="1"/>
    <xf numFmtId="172" fontId="11" fillId="0" borderId="0" xfId="6" applyNumberFormat="1" applyFont="1"/>
    <xf numFmtId="172" fontId="6" fillId="0" borderId="0" xfId="6" applyNumberFormat="1" applyFont="1" applyFill="1" applyBorder="1"/>
    <xf numFmtId="172" fontId="6" fillId="0" borderId="0" xfId="6" applyNumberFormat="1" applyFont="1" applyBorder="1"/>
    <xf numFmtId="172" fontId="6" fillId="0" borderId="0" xfId="6" applyNumberFormat="1" applyFont="1" applyFill="1"/>
    <xf numFmtId="172" fontId="6" fillId="0" borderId="0" xfId="6" applyNumberFormat="1" applyFont="1"/>
    <xf numFmtId="167" fontId="6" fillId="0" borderId="0" xfId="15" applyNumberFormat="1" applyFont="1" applyFill="1" applyBorder="1"/>
    <xf numFmtId="167" fontId="6" fillId="0" borderId="0" xfId="15" applyNumberFormat="1" applyFont="1" applyFill="1"/>
    <xf numFmtId="173" fontId="11" fillId="0" borderId="15" xfId="4" applyNumberFormat="1" applyFont="1" applyFill="1" applyBorder="1"/>
    <xf numFmtId="173" fontId="11" fillId="0" borderId="13" xfId="15" applyNumberFormat="1" applyFont="1" applyFill="1" applyBorder="1"/>
    <xf numFmtId="173" fontId="11" fillId="0" borderId="14" xfId="15" applyNumberFormat="1" applyFont="1" applyFill="1" applyBorder="1"/>
    <xf numFmtId="0" fontId="4" fillId="0" borderId="0" xfId="0" applyFont="1"/>
    <xf numFmtId="0" fontId="1" fillId="0" borderId="0" xfId="0" applyFont="1"/>
    <xf numFmtId="0" fontId="7" fillId="0" borderId="13" xfId="11" applyFill="1" applyBorder="1" applyAlignment="1" applyProtection="1">
      <alignment horizontal="left" vertical="top" wrapText="1"/>
    </xf>
    <xf numFmtId="0" fontId="7" fillId="0" borderId="14" xfId="11" applyFill="1" applyBorder="1" applyAlignment="1" applyProtection="1">
      <alignment horizontal="left" vertical="top" wrapText="1"/>
    </xf>
    <xf numFmtId="0" fontId="7" fillId="0" borderId="15" xfId="11" applyFill="1" applyBorder="1" applyAlignment="1" applyProtection="1">
      <alignment horizontal="left" vertical="top" wrapText="1"/>
    </xf>
    <xf numFmtId="173" fontId="6" fillId="0" borderId="18" xfId="15" applyNumberFormat="1" applyFont="1" applyFill="1" applyBorder="1" applyAlignment="1">
      <alignment horizontal="right"/>
    </xf>
    <xf numFmtId="173" fontId="6" fillId="0" borderId="19" xfId="15" applyNumberFormat="1" applyFont="1" applyFill="1" applyBorder="1" applyAlignment="1">
      <alignment horizontal="right"/>
    </xf>
    <xf numFmtId="173" fontId="6" fillId="0" borderId="20" xfId="15" applyNumberFormat="1" applyFont="1" applyFill="1" applyBorder="1" applyAlignment="1">
      <alignment horizontal="right"/>
    </xf>
    <xf numFmtId="173" fontId="6" fillId="0" borderId="21" xfId="15" applyNumberFormat="1" applyFont="1" applyFill="1" applyBorder="1" applyAlignment="1">
      <alignment horizontal="right"/>
    </xf>
    <xf numFmtId="173" fontId="6" fillId="0" borderId="22" xfId="15" applyNumberFormat="1" applyFont="1" applyFill="1" applyBorder="1" applyAlignment="1">
      <alignment horizontal="right"/>
    </xf>
    <xf numFmtId="173" fontId="6" fillId="0" borderId="23" xfId="15" applyNumberFormat="1" applyFont="1" applyFill="1" applyBorder="1" applyAlignment="1">
      <alignment horizontal="right"/>
    </xf>
    <xf numFmtId="3" fontId="6" fillId="0" borderId="18" xfId="15" applyNumberFormat="1" applyFont="1" applyFill="1" applyBorder="1" applyAlignment="1">
      <alignment horizontal="right"/>
    </xf>
    <xf numFmtId="3" fontId="6" fillId="0" borderId="19" xfId="15" applyNumberFormat="1" applyFont="1" applyFill="1" applyBorder="1" applyAlignment="1">
      <alignment horizontal="right"/>
    </xf>
    <xf numFmtId="0" fontId="6" fillId="0" borderId="20" xfId="15" applyFont="1" applyFill="1" applyBorder="1" applyAlignment="1">
      <alignment horizontal="right"/>
    </xf>
    <xf numFmtId="3" fontId="6" fillId="0" borderId="21" xfId="15" applyNumberFormat="1" applyFont="1" applyFill="1" applyBorder="1" applyAlignment="1">
      <alignment horizontal="right"/>
    </xf>
    <xf numFmtId="3" fontId="6" fillId="0" borderId="22" xfId="15" applyNumberFormat="1" applyFont="1" applyFill="1" applyBorder="1" applyAlignment="1">
      <alignment horizontal="right"/>
    </xf>
    <xf numFmtId="3" fontId="6" fillId="0" borderId="23" xfId="15" applyNumberFormat="1" applyFont="1" applyFill="1" applyBorder="1" applyAlignment="1">
      <alignment horizontal="right"/>
    </xf>
    <xf numFmtId="3" fontId="6" fillId="0" borderId="24" xfId="15" applyNumberFormat="1" applyFont="1" applyFill="1" applyBorder="1" applyAlignment="1">
      <alignment horizontal="right"/>
    </xf>
    <xf numFmtId="3" fontId="6" fillId="0" borderId="25" xfId="15" applyNumberFormat="1" applyFont="1" applyFill="1" applyBorder="1" applyAlignment="1">
      <alignment horizontal="right"/>
    </xf>
    <xf numFmtId="0" fontId="6" fillId="0" borderId="26" xfId="15" applyFont="1" applyFill="1" applyBorder="1" applyAlignment="1">
      <alignment horizontal="right"/>
    </xf>
    <xf numFmtId="173" fontId="6" fillId="0" borderId="8" xfId="4" applyNumberFormat="1" applyFont="1" applyFill="1" applyBorder="1" applyAlignment="1">
      <alignment horizontal="right"/>
    </xf>
    <xf numFmtId="173" fontId="6" fillId="0" borderId="9" xfId="4" applyNumberFormat="1" applyFont="1" applyFill="1" applyBorder="1" applyAlignment="1">
      <alignment horizontal="right"/>
    </xf>
    <xf numFmtId="173" fontId="6" fillId="0" borderId="10" xfId="4" applyNumberFormat="1" applyFont="1" applyFill="1" applyBorder="1" applyAlignment="1">
      <alignment horizontal="right"/>
    </xf>
    <xf numFmtId="173" fontId="6" fillId="0" borderId="21" xfId="4" applyNumberFormat="1" applyFont="1" applyFill="1" applyBorder="1" applyAlignment="1">
      <alignment horizontal="right"/>
    </xf>
    <xf numFmtId="173" fontId="6" fillId="0" borderId="22" xfId="4" applyNumberFormat="1" applyFont="1" applyFill="1" applyBorder="1" applyAlignment="1">
      <alignment horizontal="right"/>
    </xf>
    <xf numFmtId="173" fontId="6" fillId="0" borderId="23" xfId="4" applyNumberFormat="1" applyFont="1" applyFill="1" applyBorder="1" applyAlignment="1">
      <alignment horizontal="right"/>
    </xf>
    <xf numFmtId="2" fontId="6" fillId="0" borderId="18" xfId="15" applyNumberFormat="1" applyFont="1" applyFill="1" applyBorder="1" applyAlignment="1">
      <alignment horizontal="right"/>
    </xf>
    <xf numFmtId="2" fontId="6" fillId="0" borderId="19" xfId="15" applyNumberFormat="1" applyFont="1" applyFill="1" applyBorder="1" applyAlignment="1">
      <alignment horizontal="right"/>
    </xf>
    <xf numFmtId="2" fontId="6" fillId="0" borderId="20" xfId="15" applyNumberFormat="1" applyFont="1" applyFill="1" applyBorder="1" applyAlignment="1">
      <alignment horizontal="right"/>
    </xf>
    <xf numFmtId="2" fontId="11" fillId="0" borderId="5" xfId="15" applyNumberFormat="1" applyFont="1" applyFill="1" applyBorder="1" applyAlignment="1">
      <alignment horizontal="right"/>
    </xf>
    <xf numFmtId="2" fontId="11" fillId="0" borderId="6" xfId="15" applyNumberFormat="1" applyFont="1" applyFill="1" applyBorder="1" applyAlignment="1">
      <alignment horizontal="right"/>
    </xf>
    <xf numFmtId="2" fontId="11" fillId="0" borderId="7" xfId="15" applyNumberFormat="1" applyFont="1" applyFill="1" applyBorder="1" applyAlignment="1">
      <alignment horizontal="right"/>
    </xf>
    <xf numFmtId="10" fontId="6" fillId="0" borderId="18" xfId="25" applyNumberFormat="1" applyFont="1" applyFill="1" applyBorder="1" applyAlignment="1">
      <alignment horizontal="right"/>
    </xf>
    <xf numFmtId="10" fontId="6" fillId="0" borderId="19" xfId="25" applyNumberFormat="1" applyFont="1" applyFill="1" applyBorder="1" applyAlignment="1">
      <alignment horizontal="right"/>
    </xf>
    <xf numFmtId="10" fontId="6" fillId="0" borderId="20" xfId="25" applyNumberFormat="1" applyFont="1" applyFill="1" applyBorder="1" applyAlignment="1">
      <alignment horizontal="right"/>
    </xf>
    <xf numFmtId="173" fontId="11" fillId="0" borderId="18" xfId="4" applyNumberFormat="1" applyFont="1" applyFill="1" applyBorder="1" applyAlignment="1">
      <alignment horizontal="right"/>
    </xf>
    <xf numFmtId="173" fontId="11" fillId="0" borderId="19" xfId="4" applyNumberFormat="1" applyFont="1" applyFill="1" applyBorder="1" applyAlignment="1">
      <alignment horizontal="right"/>
    </xf>
    <xf numFmtId="173" fontId="11" fillId="0" borderId="20" xfId="4" applyNumberFormat="1" applyFont="1" applyFill="1" applyBorder="1" applyAlignment="1">
      <alignment horizontal="right"/>
    </xf>
    <xf numFmtId="171" fontId="6" fillId="0" borderId="8" xfId="4" applyFont="1" applyFill="1" applyBorder="1" applyAlignment="1">
      <alignment horizontal="right"/>
    </xf>
    <xf numFmtId="171" fontId="6" fillId="0" borderId="9" xfId="4" applyFont="1" applyFill="1" applyBorder="1" applyAlignment="1">
      <alignment horizontal="right"/>
    </xf>
    <xf numFmtId="171" fontId="6" fillId="0" borderId="10" xfId="4" applyFont="1" applyFill="1" applyBorder="1" applyAlignment="1">
      <alignment horizontal="right"/>
    </xf>
    <xf numFmtId="171" fontId="6" fillId="0" borderId="18" xfId="4" applyFont="1" applyFill="1" applyBorder="1" applyAlignment="1">
      <alignment horizontal="right"/>
    </xf>
    <xf numFmtId="171" fontId="6" fillId="0" borderId="19" xfId="4" applyFont="1" applyFill="1" applyBorder="1" applyAlignment="1">
      <alignment horizontal="right"/>
    </xf>
    <xf numFmtId="171" fontId="6" fillId="0" borderId="20" xfId="4" applyFont="1" applyFill="1" applyBorder="1" applyAlignment="1">
      <alignment horizontal="right"/>
    </xf>
    <xf numFmtId="172" fontId="6" fillId="0" borderId="21" xfId="4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0" fillId="0" borderId="13" xfId="15" applyFont="1" applyFill="1" applyBorder="1" applyAlignment="1">
      <alignment horizontal="center" vertical="center" wrapText="1"/>
    </xf>
    <xf numFmtId="0" fontId="10" fillId="0" borderId="14" xfId="15" applyFont="1" applyFill="1" applyBorder="1" applyAlignment="1">
      <alignment horizontal="center" vertical="center" wrapText="1"/>
    </xf>
    <xf numFmtId="0" fontId="6" fillId="0" borderId="15" xfId="20" applyFont="1" applyBorder="1" applyAlignment="1">
      <alignment horizontal="center" vertical="center" wrapText="1"/>
    </xf>
    <xf numFmtId="0" fontId="11" fillId="0" borderId="13" xfId="15" applyFont="1" applyFill="1" applyBorder="1" applyAlignment="1">
      <alignment horizontal="left" vertical="center" wrapText="1"/>
    </xf>
    <xf numFmtId="0" fontId="11" fillId="0" borderId="14" xfId="15" applyFont="1" applyFill="1" applyBorder="1" applyAlignment="1">
      <alignment horizontal="left" vertical="center" wrapText="1"/>
    </xf>
    <xf numFmtId="0" fontId="11" fillId="0" borderId="15" xfId="15" applyFont="1" applyFill="1" applyBorder="1" applyAlignment="1">
      <alignment horizontal="left" vertical="center" wrapText="1"/>
    </xf>
  </cellXfs>
  <cellStyles count="26">
    <cellStyle name="%" xfId="1"/>
    <cellStyle name="Comma 2" xfId="2"/>
    <cellStyle name="Comma 2 2" xfId="3"/>
    <cellStyle name="Comma 2 3" xfId="4"/>
    <cellStyle name="Comma 3" xfId="5"/>
    <cellStyle name="Comma 4" xfId="6"/>
    <cellStyle name="Currency 2" xfId="7"/>
    <cellStyle name="Currency 3" xfId="8"/>
    <cellStyle name="Currency 3 2" xfId="9"/>
    <cellStyle name="Hyperlink 2" xfId="10"/>
    <cellStyle name="Hyperlink 3" xfId="11"/>
    <cellStyle name="Normal" xfId="0" builtinId="0"/>
    <cellStyle name="Normal 2" xfId="12"/>
    <cellStyle name="Normal 2 2" xfId="13"/>
    <cellStyle name="Normal 2 3" xfId="14"/>
    <cellStyle name="Normal 2 4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Percent 2" xfId="22"/>
    <cellStyle name="Percent 2 2" xfId="23"/>
    <cellStyle name="Percent 2 2 2" xfId="24"/>
    <cellStyle name="Percent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T67"/>
  <sheetViews>
    <sheetView tabSelected="1" zoomScale="70" zoomScaleNormal="70" workbookViewId="0">
      <selection activeCell="A25" sqref="A25:IV25"/>
    </sheetView>
  </sheetViews>
  <sheetFormatPr baseColWidth="10" defaultColWidth="9.1640625" defaultRowHeight="16"/>
  <cols>
    <col min="1" max="1" width="61.6640625" style="5" customWidth="1"/>
    <col min="2" max="3" width="16.33203125" style="18" customWidth="1"/>
    <col min="4" max="4" width="18.1640625" style="18" bestFit="1" customWidth="1"/>
    <col min="5" max="6" width="16.33203125" style="18" customWidth="1"/>
    <col min="7" max="7" width="18.6640625" style="18" bestFit="1" customWidth="1"/>
    <col min="8" max="9" width="16.33203125" style="18" customWidth="1"/>
    <col min="10" max="10" width="18.6640625" style="18" bestFit="1" customWidth="1"/>
    <col min="11" max="11" width="13.83203125" style="16" hidden="1" customWidth="1"/>
    <col min="12" max="16384" width="9.1640625" style="16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3"/>
    </row>
    <row r="3" spans="1:11" s="5" customFormat="1" ht="42.75" customHeight="1">
      <c r="A3" s="4" t="s">
        <v>2</v>
      </c>
      <c r="B3" s="105" t="s">
        <v>3</v>
      </c>
      <c r="C3" s="106"/>
      <c r="D3" s="107"/>
      <c r="E3" s="105" t="s">
        <v>4</v>
      </c>
      <c r="F3" s="106"/>
      <c r="G3" s="107"/>
      <c r="H3" s="105" t="s">
        <v>5</v>
      </c>
      <c r="I3" s="106"/>
      <c r="J3" s="107"/>
    </row>
    <row r="4" spans="1:11" s="5" customFormat="1" ht="108" customHeight="1">
      <c r="A4" s="6" t="s">
        <v>6</v>
      </c>
      <c r="B4" s="108"/>
      <c r="C4" s="109"/>
      <c r="D4" s="110"/>
      <c r="E4" s="108" t="s">
        <v>7</v>
      </c>
      <c r="F4" s="109"/>
      <c r="G4" s="110"/>
      <c r="H4" s="108"/>
      <c r="I4" s="109"/>
      <c r="J4" s="110"/>
    </row>
    <row r="5" spans="1:11" s="5" customFormat="1">
      <c r="A5" s="7" t="s">
        <v>8</v>
      </c>
      <c r="B5" s="96">
        <v>3867.5</v>
      </c>
      <c r="C5" s="97"/>
      <c r="D5" s="98"/>
      <c r="E5" s="96">
        <v>3842.5</v>
      </c>
      <c r="F5" s="97"/>
      <c r="G5" s="98"/>
      <c r="H5" s="96">
        <v>3867.5</v>
      </c>
      <c r="I5" s="97"/>
      <c r="J5" s="98"/>
    </row>
    <row r="6" spans="1:11" s="5" customFormat="1">
      <c r="A6" s="8" t="s">
        <v>9</v>
      </c>
      <c r="B6" s="99">
        <v>4608.5</v>
      </c>
      <c r="C6" s="100"/>
      <c r="D6" s="101"/>
      <c r="E6" s="99">
        <v>4608.5</v>
      </c>
      <c r="F6" s="100"/>
      <c r="G6" s="101"/>
      <c r="H6" s="99">
        <v>4608.5</v>
      </c>
      <c r="I6" s="100"/>
      <c r="J6" s="101"/>
    </row>
    <row r="7" spans="1:11" s="5" customFormat="1">
      <c r="A7" s="8" t="s">
        <v>10</v>
      </c>
      <c r="B7" s="99">
        <v>5746</v>
      </c>
      <c r="C7" s="100"/>
      <c r="D7" s="101"/>
      <c r="E7" s="99">
        <v>5446</v>
      </c>
      <c r="F7" s="100"/>
      <c r="G7" s="101"/>
      <c r="H7" s="99">
        <v>5596</v>
      </c>
      <c r="I7" s="100"/>
      <c r="J7" s="101"/>
    </row>
    <row r="8" spans="1:11" s="5" customFormat="1">
      <c r="A8" s="9" t="s">
        <v>11</v>
      </c>
      <c r="B8" s="10"/>
      <c r="C8" s="11"/>
      <c r="D8" s="12">
        <v>1699462.35</v>
      </c>
      <c r="E8" s="102">
        <v>1052600</v>
      </c>
      <c r="F8" s="103"/>
      <c r="G8" s="104"/>
      <c r="H8" s="102">
        <v>782188.80268881586</v>
      </c>
      <c r="I8" s="103"/>
      <c r="J8" s="104"/>
    </row>
    <row r="9" spans="1:11" s="5" customFormat="1">
      <c r="A9" s="7" t="s">
        <v>12</v>
      </c>
      <c r="B9" s="13"/>
      <c r="C9" s="14"/>
      <c r="D9" s="15">
        <f>2169800-250000</f>
        <v>1919800</v>
      </c>
      <c r="E9" s="96">
        <f>D9</f>
        <v>1919800</v>
      </c>
      <c r="F9" s="97"/>
      <c r="G9" s="98">
        <f>2169800-250000</f>
        <v>1919800</v>
      </c>
      <c r="H9" s="96">
        <f>G9-100000</f>
        <v>1819800</v>
      </c>
      <c r="I9" s="97"/>
      <c r="J9" s="98">
        <f>2169800-250000</f>
        <v>1919800</v>
      </c>
    </row>
    <row r="10" spans="1:11">
      <c r="A10" s="8" t="s">
        <v>13</v>
      </c>
      <c r="B10" s="90">
        <v>4.5100000000000001E-2</v>
      </c>
      <c r="C10" s="91"/>
      <c r="D10" s="92"/>
      <c r="E10" s="90">
        <v>3.1099999999999999E-2</v>
      </c>
      <c r="F10" s="91"/>
      <c r="G10" s="92"/>
      <c r="H10" s="90">
        <v>3.1099999999999999E-2</v>
      </c>
      <c r="I10" s="91"/>
      <c r="J10" s="92"/>
    </row>
    <row r="11" spans="1:11">
      <c r="A11" s="8" t="s">
        <v>14</v>
      </c>
      <c r="B11" s="93">
        <v>1633.7428417690098</v>
      </c>
      <c r="C11" s="94"/>
      <c r="D11" s="95"/>
      <c r="E11" s="93">
        <v>2110535.7949937452</v>
      </c>
      <c r="F11" s="94"/>
      <c r="G11" s="95"/>
      <c r="H11" s="93">
        <v>676967.36739067605</v>
      </c>
      <c r="I11" s="94"/>
      <c r="J11" s="95"/>
    </row>
    <row r="12" spans="1:11" s="18" customFormat="1" ht="15.75" customHeight="1">
      <c r="A12" s="17" t="s">
        <v>15</v>
      </c>
      <c r="B12" s="84">
        <v>1.3241627418593387</v>
      </c>
      <c r="C12" s="85"/>
      <c r="D12" s="86"/>
      <c r="E12" s="84">
        <v>1.3092961352229537</v>
      </c>
      <c r="F12" s="85"/>
      <c r="G12" s="86"/>
      <c r="H12" s="84">
        <v>1.3087668706958082</v>
      </c>
      <c r="I12" s="85"/>
      <c r="J12" s="86"/>
    </row>
    <row r="13" spans="1:11">
      <c r="A13" s="9" t="s">
        <v>16</v>
      </c>
      <c r="B13" s="87">
        <v>1.3663412429547348</v>
      </c>
      <c r="C13" s="88"/>
      <c r="D13" s="89"/>
      <c r="E13" s="87">
        <v>1.3382204803340982</v>
      </c>
      <c r="F13" s="88"/>
      <c r="G13" s="89"/>
      <c r="H13" s="87">
        <v>1.3589227947765219</v>
      </c>
      <c r="I13" s="88"/>
      <c r="J13" s="89"/>
    </row>
    <row r="14" spans="1:11">
      <c r="A14" s="7" t="s">
        <v>17</v>
      </c>
      <c r="B14" s="78">
        <v>7557784.1083549047</v>
      </c>
      <c r="C14" s="79"/>
      <c r="D14" s="80"/>
      <c r="E14" s="78">
        <v>47931.922553704884</v>
      </c>
      <c r="F14" s="79"/>
      <c r="G14" s="80"/>
      <c r="H14" s="78">
        <v>5867343.4760605637</v>
      </c>
      <c r="I14" s="79"/>
      <c r="J14" s="80"/>
      <c r="K14" s="19"/>
    </row>
    <row r="15" spans="1:11">
      <c r="A15" s="20" t="s">
        <v>18</v>
      </c>
      <c r="B15" s="81">
        <v>-1365135.3039581955</v>
      </c>
      <c r="C15" s="82"/>
      <c r="D15" s="83"/>
      <c r="E15" s="81">
        <v>-859726.73300849542</v>
      </c>
      <c r="F15" s="82"/>
      <c r="G15" s="83"/>
      <c r="H15" s="81">
        <v>128891.65725068003</v>
      </c>
      <c r="I15" s="82"/>
      <c r="J15" s="83"/>
    </row>
    <row r="16" spans="1:11">
      <c r="A16" s="21" t="s">
        <v>19</v>
      </c>
      <c r="B16" s="75">
        <v>42</v>
      </c>
      <c r="C16" s="76"/>
      <c r="D16" s="77"/>
      <c r="E16" s="75">
        <v>17</v>
      </c>
      <c r="F16" s="76"/>
      <c r="G16" s="77"/>
      <c r="H16" s="75">
        <v>41</v>
      </c>
      <c r="I16" s="76"/>
      <c r="J16" s="77"/>
      <c r="K16" s="16" t="s">
        <v>20</v>
      </c>
    </row>
    <row r="17" spans="1:13">
      <c r="A17" s="8" t="s">
        <v>21</v>
      </c>
      <c r="B17" s="69">
        <v>1</v>
      </c>
      <c r="C17" s="70"/>
      <c r="D17" s="71"/>
      <c r="E17" s="69">
        <v>26</v>
      </c>
      <c r="F17" s="70"/>
      <c r="G17" s="71"/>
      <c r="H17" s="69">
        <v>3</v>
      </c>
      <c r="I17" s="70"/>
      <c r="J17" s="71"/>
      <c r="K17" s="16" t="s">
        <v>20</v>
      </c>
    </row>
    <row r="18" spans="1:13">
      <c r="A18" s="8" t="s">
        <v>22</v>
      </c>
      <c r="B18" s="69">
        <v>3</v>
      </c>
      <c r="C18" s="70"/>
      <c r="D18" s="71"/>
      <c r="E18" s="69">
        <v>1</v>
      </c>
      <c r="F18" s="70"/>
      <c r="G18" s="71"/>
      <c r="H18" s="69">
        <v>5</v>
      </c>
      <c r="I18" s="70"/>
      <c r="J18" s="71"/>
      <c r="K18" s="16" t="s">
        <v>20</v>
      </c>
    </row>
    <row r="19" spans="1:13">
      <c r="A19" s="20" t="s">
        <v>23</v>
      </c>
      <c r="B19" s="72">
        <v>6</v>
      </c>
      <c r="C19" s="73"/>
      <c r="D19" s="74"/>
      <c r="E19" s="72">
        <v>9</v>
      </c>
      <c r="F19" s="73"/>
      <c r="G19" s="74"/>
      <c r="H19" s="72">
        <v>5</v>
      </c>
      <c r="I19" s="73"/>
      <c r="J19" s="74"/>
      <c r="K19" s="16" t="s">
        <v>20</v>
      </c>
    </row>
    <row r="20" spans="1:13">
      <c r="A20" s="8" t="s">
        <v>24</v>
      </c>
      <c r="B20" s="63">
        <v>-26746.666590129258</v>
      </c>
      <c r="C20" s="64"/>
      <c r="D20" s="65"/>
      <c r="E20" s="63">
        <v>-98670.244190066122</v>
      </c>
      <c r="F20" s="64"/>
      <c r="G20" s="65"/>
      <c r="H20" s="63">
        <v>-36312.180400006007</v>
      </c>
      <c r="I20" s="64"/>
      <c r="J20" s="65"/>
      <c r="K20" s="16" t="s">
        <v>20</v>
      </c>
    </row>
    <row r="21" spans="1:13">
      <c r="A21" s="20" t="s">
        <v>25</v>
      </c>
      <c r="B21" s="66">
        <f>B20</f>
        <v>-26746.666590129258</v>
      </c>
      <c r="C21" s="67"/>
      <c r="D21" s="68"/>
      <c r="E21" s="66">
        <v>-8982.8499299306422</v>
      </c>
      <c r="F21" s="67"/>
      <c r="G21" s="68"/>
      <c r="H21" s="66">
        <v>-17268.388097292278</v>
      </c>
      <c r="I21" s="67"/>
      <c r="J21" s="68"/>
      <c r="K21" s="16" t="s">
        <v>20</v>
      </c>
    </row>
    <row r="22" spans="1:13">
      <c r="A22" s="8" t="s">
        <v>26</v>
      </c>
      <c r="B22" s="63">
        <v>-822941.87535401736</v>
      </c>
      <c r="C22" s="64"/>
      <c r="D22" s="65"/>
      <c r="E22" s="63">
        <v>-128491.38173039412</v>
      </c>
      <c r="F22" s="64"/>
      <c r="G22" s="65"/>
      <c r="H22" s="63">
        <v>-382572.60475518648</v>
      </c>
      <c r="I22" s="64"/>
      <c r="J22" s="65"/>
      <c r="K22" s="16" t="s">
        <v>20</v>
      </c>
    </row>
    <row r="23" spans="1:13">
      <c r="A23" s="20" t="s">
        <v>27</v>
      </c>
      <c r="B23" s="66">
        <v>-47010.598328803462</v>
      </c>
      <c r="C23" s="67"/>
      <c r="D23" s="68"/>
      <c r="E23" s="66">
        <v>-59515.543794353667</v>
      </c>
      <c r="F23" s="67"/>
      <c r="G23" s="68"/>
      <c r="H23" s="66">
        <v>-4013.7356481533498</v>
      </c>
      <c r="I23" s="67"/>
      <c r="J23" s="68"/>
      <c r="K23" s="16" t="s">
        <v>20</v>
      </c>
    </row>
    <row r="24" spans="1:13">
      <c r="A24" s="22"/>
      <c r="B24" s="23"/>
      <c r="C24" s="23"/>
      <c r="D24" s="23"/>
      <c r="E24" s="23"/>
      <c r="F24" s="23"/>
      <c r="G24" s="23"/>
      <c r="H24" s="23"/>
      <c r="I24" s="23"/>
      <c r="J24" s="23"/>
    </row>
    <row r="25" spans="1:13" hidden="1">
      <c r="A25" s="24"/>
      <c r="B25" s="23"/>
      <c r="C25" s="23"/>
      <c r="D25" s="23"/>
      <c r="E25" s="23"/>
      <c r="F25" s="23"/>
      <c r="G25" s="23"/>
      <c r="H25" s="23"/>
      <c r="I25" s="23"/>
      <c r="J25" s="23"/>
    </row>
    <row r="26" spans="1:13" hidden="1">
      <c r="A26" s="24"/>
      <c r="B26" s="23"/>
      <c r="C26" s="23"/>
      <c r="D26" s="23"/>
      <c r="E26" s="23"/>
      <c r="F26" s="23"/>
      <c r="G26" s="23"/>
      <c r="H26" s="23"/>
      <c r="I26" s="23"/>
      <c r="J26" s="23"/>
    </row>
    <row r="27" spans="1:13" hidden="1">
      <c r="B27" s="25"/>
      <c r="C27" s="25"/>
      <c r="D27" s="25"/>
      <c r="E27" s="25"/>
      <c r="F27" s="25"/>
      <c r="G27" s="25"/>
      <c r="H27" s="25"/>
      <c r="I27" s="25"/>
      <c r="J27" s="25"/>
    </row>
    <row r="28" spans="1:13" ht="18.75" hidden="1" customHeight="1">
      <c r="A28" s="26" t="s">
        <v>28</v>
      </c>
      <c r="B28" s="60"/>
      <c r="C28" s="61"/>
      <c r="D28" s="62"/>
      <c r="E28" s="60"/>
      <c r="F28" s="61"/>
      <c r="G28" s="62"/>
      <c r="H28" s="60"/>
      <c r="I28" s="61"/>
      <c r="J28" s="62"/>
    </row>
    <row r="29" spans="1:13">
      <c r="B29" s="25"/>
      <c r="C29" s="25"/>
      <c r="D29" s="25"/>
      <c r="E29" s="25"/>
      <c r="F29" s="25"/>
      <c r="G29" s="25"/>
      <c r="H29" s="25"/>
      <c r="I29" s="25"/>
      <c r="J29" s="25"/>
    </row>
    <row r="30" spans="1:13" ht="26.25" customHeight="1">
      <c r="A30" s="27" t="s">
        <v>29</v>
      </c>
      <c r="B30" s="28" t="s">
        <v>30</v>
      </c>
      <c r="C30" s="29" t="s">
        <v>31</v>
      </c>
      <c r="D30" s="30" t="s">
        <v>32</v>
      </c>
      <c r="E30" s="28" t="s">
        <v>30</v>
      </c>
      <c r="F30" s="29" t="s">
        <v>31</v>
      </c>
      <c r="G30" s="30" t="s">
        <v>32</v>
      </c>
      <c r="H30" s="28" t="s">
        <v>30</v>
      </c>
      <c r="I30" s="29" t="s">
        <v>31</v>
      </c>
      <c r="J30" s="30" t="s">
        <v>32</v>
      </c>
    </row>
    <row r="31" spans="1:13">
      <c r="A31" s="7" t="s">
        <v>8</v>
      </c>
      <c r="B31" s="31">
        <f>B5</f>
        <v>3867.5</v>
      </c>
      <c r="C31" s="32">
        <v>22197.75</v>
      </c>
      <c r="D31" s="33">
        <v>85849798.125</v>
      </c>
      <c r="E31" s="31">
        <v>3842.5</v>
      </c>
      <c r="F31" s="32">
        <v>22209.75</v>
      </c>
      <c r="G31" s="33">
        <v>85340964.375</v>
      </c>
      <c r="H31" s="31">
        <v>3867.5</v>
      </c>
      <c r="I31" s="32">
        <v>23452.666666666668</v>
      </c>
      <c r="J31" s="33">
        <v>90703188.333333343</v>
      </c>
      <c r="K31" s="34">
        <f>I31-C31</f>
        <v>1254.9166666666679</v>
      </c>
      <c r="M31" s="34"/>
    </row>
    <row r="32" spans="1:13">
      <c r="A32" s="8" t="s">
        <v>33</v>
      </c>
      <c r="B32" s="35">
        <f>B6</f>
        <v>4608.5</v>
      </c>
      <c r="C32" s="36">
        <v>6370</v>
      </c>
      <c r="D32" s="37">
        <v>29356145</v>
      </c>
      <c r="E32" s="35">
        <v>4608.5</v>
      </c>
      <c r="F32" s="36">
        <v>6601</v>
      </c>
      <c r="G32" s="37">
        <v>30420708.5</v>
      </c>
      <c r="H32" s="35">
        <v>4608.5</v>
      </c>
      <c r="I32" s="36">
        <v>6820.666666666667</v>
      </c>
      <c r="J32" s="37">
        <v>31433042.333333336</v>
      </c>
      <c r="K32" s="34">
        <f>I32-C32</f>
        <v>450.66666666666697</v>
      </c>
      <c r="M32" s="34"/>
    </row>
    <row r="33" spans="1:13">
      <c r="A33" s="8" t="s">
        <v>10</v>
      </c>
      <c r="B33" s="35">
        <f>B7</f>
        <v>5746</v>
      </c>
      <c r="C33" s="36">
        <v>4350</v>
      </c>
      <c r="D33" s="37">
        <v>24995100</v>
      </c>
      <c r="E33" s="35">
        <v>5446</v>
      </c>
      <c r="F33" s="36">
        <v>4343</v>
      </c>
      <c r="G33" s="37">
        <v>23651978</v>
      </c>
      <c r="H33" s="35">
        <v>5596</v>
      </c>
      <c r="I33" s="36">
        <v>4412</v>
      </c>
      <c r="J33" s="37">
        <v>24689552</v>
      </c>
      <c r="K33" s="34">
        <f>I33-C33</f>
        <v>62</v>
      </c>
      <c r="M33" s="34"/>
    </row>
    <row r="34" spans="1:13">
      <c r="A34" s="8" t="s">
        <v>34</v>
      </c>
      <c r="B34" s="35">
        <v>335</v>
      </c>
      <c r="C34" s="36">
        <v>8782.75</v>
      </c>
      <c r="D34" s="37">
        <v>2942220.0237102513</v>
      </c>
      <c r="E34" s="35">
        <v>335</v>
      </c>
      <c r="F34" s="36">
        <v>8786.41</v>
      </c>
      <c r="G34" s="37">
        <v>2943446.1757233134</v>
      </c>
      <c r="H34" s="35">
        <v>335</v>
      </c>
      <c r="I34" s="36">
        <v>8810.9466904494402</v>
      </c>
      <c r="J34" s="37">
        <v>2951667.1413005623</v>
      </c>
      <c r="K34" s="34"/>
      <c r="M34" s="34"/>
    </row>
    <row r="35" spans="1:13">
      <c r="A35" s="8" t="s">
        <v>35</v>
      </c>
      <c r="B35" s="35">
        <v>475</v>
      </c>
      <c r="C35" s="36">
        <v>4862.58</v>
      </c>
      <c r="D35" s="37">
        <v>2309725.6823931555</v>
      </c>
      <c r="E35" s="35">
        <v>475</v>
      </c>
      <c r="F35" s="36">
        <v>4990.17</v>
      </c>
      <c r="G35" s="37">
        <v>2370331.6866453518</v>
      </c>
      <c r="H35" s="35">
        <v>475</v>
      </c>
      <c r="I35" s="36">
        <v>5124.9970464976759</v>
      </c>
      <c r="J35" s="37">
        <v>2434373.5970863961</v>
      </c>
      <c r="K35" s="34"/>
      <c r="M35" s="34"/>
    </row>
    <row r="36" spans="1:13">
      <c r="A36" s="8" t="s">
        <v>36</v>
      </c>
      <c r="B36" s="35">
        <v>50</v>
      </c>
      <c r="C36" s="36">
        <f>2968.76+1215.25</f>
        <v>4184.01</v>
      </c>
      <c r="D36" s="37">
        <v>209200.36687619719</v>
      </c>
      <c r="E36" s="35">
        <v>50</v>
      </c>
      <c r="F36" s="36">
        <f>2971.63+1310.22</f>
        <v>4281.8500000000004</v>
      </c>
      <c r="G36" s="37">
        <v>214092.61182992626</v>
      </c>
      <c r="H36" s="35">
        <v>50</v>
      </c>
      <c r="I36" s="36">
        <v>4535.7842189984167</v>
      </c>
      <c r="J36" s="37">
        <v>226789.21094992087</v>
      </c>
      <c r="K36" s="34"/>
      <c r="M36" s="34"/>
    </row>
    <row r="37" spans="1:13">
      <c r="A37" s="8" t="s">
        <v>37</v>
      </c>
      <c r="B37" s="35">
        <v>100</v>
      </c>
      <c r="C37" s="36">
        <f>1044.34+496.22</f>
        <v>1540.56</v>
      </c>
      <c r="D37" s="37">
        <v>154055.23917979337</v>
      </c>
      <c r="E37" s="35">
        <v>100</v>
      </c>
      <c r="F37" s="36">
        <f>1044.63+501.94</f>
        <v>1546.5700000000002</v>
      </c>
      <c r="G37" s="37">
        <v>154656.93523201268</v>
      </c>
      <c r="H37" s="35">
        <v>100</v>
      </c>
      <c r="I37" s="36">
        <v>1597.4092448294814</v>
      </c>
      <c r="J37" s="37">
        <v>159740.92448294815</v>
      </c>
      <c r="K37" s="34"/>
      <c r="M37" s="34"/>
    </row>
    <row r="38" spans="1:13">
      <c r="A38" s="8" t="s">
        <v>38</v>
      </c>
      <c r="B38" s="35">
        <v>500</v>
      </c>
      <c r="C38" s="36">
        <v>158.22999999999999</v>
      </c>
      <c r="D38" s="37">
        <v>79115.311290864614</v>
      </c>
      <c r="E38" s="35">
        <v>500</v>
      </c>
      <c r="F38" s="36">
        <v>158.18</v>
      </c>
      <c r="G38" s="37">
        <v>79090.678531888916</v>
      </c>
      <c r="H38" s="35">
        <v>500</v>
      </c>
      <c r="I38" s="36">
        <v>185.9403247808896</v>
      </c>
      <c r="J38" s="37">
        <v>92970.162390444792</v>
      </c>
      <c r="K38" s="34"/>
      <c r="M38" s="34"/>
    </row>
    <row r="39" spans="1:13">
      <c r="A39" s="8" t="s">
        <v>39</v>
      </c>
      <c r="B39" s="35">
        <v>585</v>
      </c>
      <c r="C39" s="36">
        <v>7023.38</v>
      </c>
      <c r="D39" s="37">
        <v>4108680.0526704034</v>
      </c>
      <c r="E39" s="35">
        <v>585</v>
      </c>
      <c r="F39" s="36">
        <v>7030.41</v>
      </c>
      <c r="G39" s="37">
        <v>4112788.1717704572</v>
      </c>
      <c r="H39" s="35">
        <v>585</v>
      </c>
      <c r="I39" s="36">
        <v>7652.9622339003754</v>
      </c>
      <c r="J39" s="37">
        <v>4476982.9068317199</v>
      </c>
      <c r="K39" s="34"/>
      <c r="M39" s="34"/>
    </row>
    <row r="40" spans="1:13">
      <c r="A40" s="8" t="s">
        <v>40</v>
      </c>
      <c r="B40" s="35">
        <v>1400</v>
      </c>
      <c r="C40" s="36">
        <v>641.9</v>
      </c>
      <c r="D40" s="37">
        <v>898654.8351351273</v>
      </c>
      <c r="E40" s="35">
        <v>1400</v>
      </c>
      <c r="F40" s="36">
        <v>680.85</v>
      </c>
      <c r="G40" s="37">
        <v>953186.05560999643</v>
      </c>
      <c r="H40" s="35">
        <v>1400</v>
      </c>
      <c r="I40" s="36">
        <v>712.05714365815095</v>
      </c>
      <c r="J40" s="37">
        <v>996880.00112141133</v>
      </c>
      <c r="K40" s="34"/>
      <c r="M40" s="34"/>
    </row>
    <row r="41" spans="1:13">
      <c r="A41" s="8" t="s">
        <v>41</v>
      </c>
      <c r="B41" s="35">
        <v>504</v>
      </c>
      <c r="C41" s="36">
        <v>1696.81</v>
      </c>
      <c r="D41" s="37">
        <v>855192.64112857752</v>
      </c>
      <c r="E41" s="35">
        <v>504</v>
      </c>
      <c r="F41" s="36">
        <v>1780.97</v>
      </c>
      <c r="G41" s="37">
        <v>897607.18240517331</v>
      </c>
      <c r="H41" s="35">
        <v>504</v>
      </c>
      <c r="I41" s="36">
        <v>1517.7448773375677</v>
      </c>
      <c r="J41" s="37">
        <v>764943.41817813413</v>
      </c>
      <c r="K41" s="34"/>
      <c r="M41" s="34"/>
    </row>
    <row r="42" spans="1:13">
      <c r="A42" s="8" t="s">
        <v>42</v>
      </c>
      <c r="B42" s="35">
        <v>700</v>
      </c>
      <c r="C42" s="36">
        <v>141.9</v>
      </c>
      <c r="D42" s="37">
        <v>99331.430771888234</v>
      </c>
      <c r="E42" s="35">
        <v>700</v>
      </c>
      <c r="F42" s="36">
        <v>133.03</v>
      </c>
      <c r="G42" s="37">
        <v>93121.430771887928</v>
      </c>
      <c r="H42" s="35">
        <v>700</v>
      </c>
      <c r="I42" s="36">
        <v>102.59408614440134</v>
      </c>
      <c r="J42" s="37">
        <f>I42*H42</f>
        <v>71815.860301080946</v>
      </c>
      <c r="K42" s="34"/>
      <c r="M42" s="34"/>
    </row>
    <row r="43" spans="1:13" ht="32">
      <c r="A43" s="38" t="s">
        <v>43</v>
      </c>
      <c r="B43" s="35">
        <v>800</v>
      </c>
      <c r="C43" s="36">
        <v>6769.01</v>
      </c>
      <c r="D43" s="37">
        <v>5415210.2693873066</v>
      </c>
      <c r="E43" s="35">
        <v>800</v>
      </c>
      <c r="F43" s="36">
        <v>6745.17</v>
      </c>
      <c r="G43" s="37">
        <v>5396139.2334111575</v>
      </c>
      <c r="H43" s="35">
        <v>800</v>
      </c>
      <c r="I43" s="36">
        <v>7729.847431020371</v>
      </c>
      <c r="J43" s="37">
        <v>6183877.9448162969</v>
      </c>
      <c r="K43" s="34"/>
      <c r="M43" s="34"/>
    </row>
    <row r="44" spans="1:13">
      <c r="A44" s="8" t="s">
        <v>44</v>
      </c>
      <c r="B44" s="35">
        <v>1400</v>
      </c>
      <c r="C44" s="36">
        <v>3005.19</v>
      </c>
      <c r="D44" s="37">
        <v>4207263.9155386342</v>
      </c>
      <c r="E44" s="35">
        <v>1400</v>
      </c>
      <c r="F44" s="36">
        <v>3058.07</v>
      </c>
      <c r="G44" s="37">
        <v>4281298.3072821572</v>
      </c>
      <c r="H44" s="35">
        <v>1400</v>
      </c>
      <c r="I44" s="36">
        <v>3191.3800672661764</v>
      </c>
      <c r="J44" s="37">
        <v>4467932.0941726472</v>
      </c>
      <c r="K44" s="34"/>
      <c r="M44" s="34"/>
    </row>
    <row r="45" spans="1:13">
      <c r="A45" s="8" t="s">
        <v>45</v>
      </c>
      <c r="B45" s="35">
        <v>150000</v>
      </c>
      <c r="C45" s="36">
        <f>D45/B45</f>
        <v>43.7</v>
      </c>
      <c r="D45" s="37">
        <f>7905000-D46</f>
        <v>6555000</v>
      </c>
      <c r="E45" s="35">
        <v>120000</v>
      </c>
      <c r="F45" s="36">
        <f>G45/E45</f>
        <v>43</v>
      </c>
      <c r="G45" s="37">
        <v>5160000</v>
      </c>
      <c r="H45" s="35">
        <v>135000</v>
      </c>
      <c r="I45" s="36">
        <f>J45/H45</f>
        <v>44</v>
      </c>
      <c r="J45" s="37">
        <v>5940000</v>
      </c>
      <c r="K45" s="34"/>
      <c r="M45" s="34"/>
    </row>
    <row r="46" spans="1:13">
      <c r="A46" s="8" t="s">
        <v>46</v>
      </c>
      <c r="B46" s="35">
        <v>150000</v>
      </c>
      <c r="C46" s="36">
        <f>D46/B46</f>
        <v>9</v>
      </c>
      <c r="D46" s="37">
        <f>B46*9</f>
        <v>1350000</v>
      </c>
      <c r="E46" s="35">
        <v>120000</v>
      </c>
      <c r="F46" s="36">
        <f>G46/E46</f>
        <v>10</v>
      </c>
      <c r="G46" s="37">
        <f>E46*10</f>
        <v>1200000</v>
      </c>
      <c r="H46" s="35">
        <v>135000</v>
      </c>
      <c r="I46" s="36">
        <f>J46/H46</f>
        <v>10</v>
      </c>
      <c r="J46" s="37">
        <f>H46*10</f>
        <v>1350000</v>
      </c>
      <c r="K46" s="34"/>
      <c r="M46" s="34"/>
    </row>
    <row r="47" spans="1:13">
      <c r="A47" s="8" t="s">
        <v>47</v>
      </c>
      <c r="B47" s="35"/>
      <c r="C47" s="36"/>
      <c r="D47" s="37"/>
      <c r="E47" s="35">
        <v>48000</v>
      </c>
      <c r="F47" s="36">
        <v>1</v>
      </c>
      <c r="G47" s="37">
        <v>48000</v>
      </c>
      <c r="H47" s="35">
        <f>J47</f>
        <v>54000</v>
      </c>
      <c r="I47" s="36">
        <v>1</v>
      </c>
      <c r="J47" s="37">
        <v>54000</v>
      </c>
      <c r="K47" s="34"/>
      <c r="M47" s="34"/>
    </row>
    <row r="48" spans="1:13">
      <c r="A48" s="8" t="s">
        <v>48</v>
      </c>
      <c r="B48" s="35"/>
      <c r="C48" s="36"/>
      <c r="D48" s="37"/>
      <c r="E48" s="35"/>
      <c r="F48" s="36"/>
      <c r="G48" s="37"/>
      <c r="H48" s="35">
        <f>J48</f>
        <v>0</v>
      </c>
      <c r="I48" s="36"/>
      <c r="J48" s="37">
        <v>0</v>
      </c>
      <c r="K48" s="34" t="s">
        <v>20</v>
      </c>
      <c r="M48" s="34"/>
    </row>
    <row r="49" spans="1:254">
      <c r="A49" s="8" t="s">
        <v>49</v>
      </c>
      <c r="B49" s="35">
        <v>100000</v>
      </c>
      <c r="C49" s="36">
        <f>D49/B49</f>
        <v>5</v>
      </c>
      <c r="D49" s="37">
        <v>500000</v>
      </c>
      <c r="E49" s="35">
        <v>100000</v>
      </c>
      <c r="F49" s="36">
        <f>G49/E49</f>
        <v>5</v>
      </c>
      <c r="G49" s="37">
        <f>D49</f>
        <v>500000</v>
      </c>
      <c r="H49" s="35">
        <v>100000</v>
      </c>
      <c r="I49" s="36">
        <f>J49/H49</f>
        <v>6</v>
      </c>
      <c r="J49" s="37">
        <v>600000</v>
      </c>
      <c r="K49" s="34"/>
      <c r="M49" s="34"/>
    </row>
    <row r="50" spans="1:254">
      <c r="A50" s="8" t="s">
        <v>50</v>
      </c>
      <c r="B50" s="35">
        <v>216000</v>
      </c>
      <c r="C50" s="36">
        <f>D50/B50</f>
        <v>2</v>
      </c>
      <c r="D50" s="37">
        <v>432000</v>
      </c>
      <c r="E50" s="35">
        <v>216000</v>
      </c>
      <c r="F50" s="36">
        <f>G50/E50</f>
        <v>2</v>
      </c>
      <c r="G50" s="37">
        <v>432000</v>
      </c>
      <c r="H50" s="35">
        <v>216000</v>
      </c>
      <c r="I50" s="36">
        <f>J50/H50</f>
        <v>2</v>
      </c>
      <c r="J50" s="37">
        <v>432000</v>
      </c>
      <c r="K50" s="34"/>
      <c r="M50" s="34"/>
    </row>
    <row r="51" spans="1:254">
      <c r="A51" s="8" t="s">
        <v>51</v>
      </c>
      <c r="B51" s="39" t="s">
        <v>52</v>
      </c>
      <c r="C51" s="40"/>
      <c r="D51" s="37">
        <v>3763570</v>
      </c>
      <c r="E51" s="39" t="s">
        <v>52</v>
      </c>
      <c r="F51" s="40"/>
      <c r="G51" s="37">
        <v>3831327.8</v>
      </c>
      <c r="H51" s="39" t="s">
        <v>52</v>
      </c>
      <c r="I51" s="40"/>
      <c r="J51" s="37">
        <v>3853389</v>
      </c>
      <c r="M51" s="34"/>
    </row>
    <row r="52" spans="1:254">
      <c r="A52" s="8" t="s">
        <v>53</v>
      </c>
      <c r="B52" s="39" t="s">
        <v>54</v>
      </c>
      <c r="C52" s="40"/>
      <c r="D52" s="37">
        <v>2824800</v>
      </c>
      <c r="E52" s="39" t="s">
        <v>54</v>
      </c>
      <c r="F52" s="40"/>
      <c r="G52" s="37">
        <v>2805494</v>
      </c>
      <c r="H52" s="39" t="s">
        <v>54</v>
      </c>
      <c r="I52" s="40"/>
      <c r="J52" s="37">
        <v>2805494</v>
      </c>
      <c r="M52" s="34"/>
    </row>
    <row r="53" spans="1:254">
      <c r="A53" s="8" t="s">
        <v>55</v>
      </c>
      <c r="B53" s="39" t="s">
        <v>56</v>
      </c>
      <c r="C53" s="40"/>
      <c r="D53" s="37">
        <f>B11</f>
        <v>1633.7428417690098</v>
      </c>
      <c r="E53" s="39" t="s">
        <v>56</v>
      </c>
      <c r="F53" s="40"/>
      <c r="G53" s="37">
        <f>E11</f>
        <v>2110535.7949937452</v>
      </c>
      <c r="H53" s="39" t="s">
        <v>56</v>
      </c>
      <c r="I53" s="40"/>
      <c r="J53" s="37">
        <v>676967.36739067605</v>
      </c>
      <c r="M53" s="34"/>
    </row>
    <row r="54" spans="1:254">
      <c r="A54" s="20"/>
      <c r="B54" s="41"/>
      <c r="C54" s="42"/>
      <c r="D54" s="43"/>
      <c r="E54" s="41"/>
      <c r="F54" s="42"/>
      <c r="G54" s="43"/>
      <c r="H54" s="41"/>
      <c r="I54" s="42"/>
      <c r="J54" s="43"/>
    </row>
    <row r="55" spans="1:254">
      <c r="A55" s="44" t="s">
        <v>57</v>
      </c>
      <c r="B55" s="45"/>
      <c r="C55" s="46"/>
      <c r="D55" s="47">
        <f>SUM(D31:D54)</f>
        <v>176906696.63592395</v>
      </c>
      <c r="E55" s="45"/>
      <c r="F55" s="46"/>
      <c r="G55" s="47">
        <f>SUM(G31:G54)</f>
        <v>176996766.93920711</v>
      </c>
      <c r="H55" s="45"/>
      <c r="I55" s="46"/>
      <c r="J55" s="47">
        <f>SUM(J31:J54)</f>
        <v>185365606.2956889</v>
      </c>
    </row>
    <row r="56" spans="1:254" hidden="1">
      <c r="A56" s="48" t="s">
        <v>58</v>
      </c>
      <c r="B56" s="49"/>
      <c r="C56" s="49"/>
      <c r="D56" s="50">
        <v>20863.334076076746</v>
      </c>
      <c r="E56" s="51"/>
      <c r="F56" s="51"/>
      <c r="G56" s="52">
        <v>20863.334076076746</v>
      </c>
      <c r="H56" s="51"/>
      <c r="I56" s="51"/>
      <c r="J56" s="52">
        <v>20863.334076076746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>
      <c r="B57" s="25"/>
      <c r="C57" s="25"/>
      <c r="D57" s="53"/>
      <c r="G57" s="54"/>
      <c r="J57" s="54"/>
    </row>
    <row r="58" spans="1:254">
      <c r="A58" s="44" t="s">
        <v>59</v>
      </c>
      <c r="B58" s="45"/>
      <c r="C58" s="46"/>
      <c r="D58" s="47"/>
      <c r="E58" s="45"/>
      <c r="F58" s="46"/>
      <c r="G58" s="47">
        <v>400000</v>
      </c>
      <c r="H58" s="45"/>
      <c r="I58" s="46"/>
      <c r="J58" s="47">
        <v>0</v>
      </c>
    </row>
    <row r="59" spans="1:254">
      <c r="B59" s="25"/>
      <c r="C59" s="25"/>
      <c r="D59" s="53"/>
      <c r="G59" s="54"/>
      <c r="J59" s="54"/>
    </row>
    <row r="60" spans="1:254">
      <c r="A60" s="44" t="s">
        <v>60</v>
      </c>
      <c r="B60" s="45"/>
      <c r="C60" s="46"/>
      <c r="D60" s="47"/>
      <c r="E60" s="45"/>
      <c r="F60" s="46"/>
      <c r="G60" s="47">
        <f>178414200.601053+G58</f>
        <v>178814200.601053</v>
      </c>
      <c r="H60" s="45"/>
      <c r="I60" s="46"/>
      <c r="J60" s="47">
        <v>187221184.21979749</v>
      </c>
    </row>
    <row r="61" spans="1:254">
      <c r="B61" s="25"/>
      <c r="C61" s="25"/>
      <c r="D61" s="25"/>
      <c r="E61" s="25"/>
      <c r="F61" s="25"/>
      <c r="G61" s="25"/>
      <c r="H61" s="25"/>
      <c r="I61" s="25"/>
      <c r="J61" s="25"/>
    </row>
    <row r="62" spans="1:254">
      <c r="A62" s="44" t="s">
        <v>61</v>
      </c>
      <c r="B62" s="45"/>
      <c r="C62" s="46"/>
      <c r="D62" s="55"/>
      <c r="E62" s="56"/>
      <c r="F62" s="57"/>
      <c r="G62" s="55">
        <f>G60-G55</f>
        <v>1817433.6618458927</v>
      </c>
      <c r="H62" s="56"/>
      <c r="I62" s="57"/>
      <c r="J62" s="55">
        <f>J60-J55</f>
        <v>1855577.9241085947</v>
      </c>
    </row>
    <row r="64" spans="1:254">
      <c r="A64" s="58" t="s">
        <v>62</v>
      </c>
      <c r="B64" s="59"/>
    </row>
    <row r="65" spans="1:2">
      <c r="A65" s="59" t="s">
        <v>63</v>
      </c>
      <c r="B65" s="59"/>
    </row>
    <row r="66" spans="1:2">
      <c r="A66" s="59" t="s">
        <v>64</v>
      </c>
      <c r="B66" s="59"/>
    </row>
    <row r="67" spans="1:2">
      <c r="A67" s="59" t="s">
        <v>65</v>
      </c>
      <c r="B67" s="59"/>
    </row>
  </sheetData>
  <mergeCells count="64">
    <mergeCell ref="H7:J7"/>
    <mergeCell ref="E8:G8"/>
    <mergeCell ref="H8:J8"/>
    <mergeCell ref="B3:D3"/>
    <mergeCell ref="E3:G3"/>
    <mergeCell ref="H3:J3"/>
    <mergeCell ref="B4:D4"/>
    <mergeCell ref="E4:G4"/>
    <mergeCell ref="H4:J4"/>
    <mergeCell ref="E9:G9"/>
    <mergeCell ref="H9:J9"/>
    <mergeCell ref="B5:D5"/>
    <mergeCell ref="E5:G5"/>
    <mergeCell ref="H5:J5"/>
    <mergeCell ref="B6:D6"/>
    <mergeCell ref="E6:G6"/>
    <mergeCell ref="H6:J6"/>
    <mergeCell ref="B7:D7"/>
    <mergeCell ref="E7:G7"/>
    <mergeCell ref="B10:D10"/>
    <mergeCell ref="E10:G10"/>
    <mergeCell ref="H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D21"/>
    <mergeCell ref="E21:G21"/>
    <mergeCell ref="H21:J21"/>
    <mergeCell ref="B28:D28"/>
    <mergeCell ref="E28:G28"/>
    <mergeCell ref="H28:J28"/>
    <mergeCell ref="B22:D22"/>
    <mergeCell ref="E22:G22"/>
    <mergeCell ref="H22:J22"/>
    <mergeCell ref="B23:D23"/>
    <mergeCell ref="E23:G23"/>
    <mergeCell ref="H23:J23"/>
  </mergeCells>
  <pageMargins left="0.33" right="0.31" top="0.35" bottom="0.4" header="0.31496062992125984" footer="0.17"/>
  <pageSetup paperSize="8" scale="75" orientation="landscape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Summary</vt:lpstr>
    </vt:vector>
  </TitlesOfParts>
  <Company>LBBD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lmedlock</dc:creator>
  <cp:lastModifiedBy>Microsoft Office User</cp:lastModifiedBy>
  <cp:lastPrinted>2015-01-06T16:05:41Z</cp:lastPrinted>
  <dcterms:created xsi:type="dcterms:W3CDTF">2014-12-19T13:55:21Z</dcterms:created>
  <dcterms:modified xsi:type="dcterms:W3CDTF">2018-10-10T17:03:12Z</dcterms:modified>
</cp:coreProperties>
</file>