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5252" windowHeight="8136" activeTab="0"/>
  </bookViews>
  <sheets>
    <sheet name="Sheet1" sheetId="1" r:id="rId1"/>
    <sheet name="Sheet2" sheetId="2" r:id="rId2"/>
    <sheet name="Sheet3" sheetId="3" r:id="rId3"/>
  </sheets>
  <definedNames/>
  <calcPr calcMode="manual" fullCalcOnLoad="1"/>
</workbook>
</file>

<file path=xl/sharedStrings.xml><?xml version="1.0" encoding="utf-8"?>
<sst xmlns="http://schemas.openxmlformats.org/spreadsheetml/2006/main" count="74" uniqueCount="74">
  <si>
    <t>Year End 2013-14 School Balances</t>
  </si>
  <si>
    <t>Dfe Number</t>
  </si>
  <si>
    <t>School</t>
  </si>
  <si>
    <t>Brought Forward from 2012/13</t>
  </si>
  <si>
    <t>Total Revenue Income 2013/14</t>
  </si>
  <si>
    <t>Total Revised Budget 2013/14</t>
  </si>
  <si>
    <t>Year End Outturn 2013/14</t>
  </si>
  <si>
    <t>Variance as a % of Total Revenue</t>
  </si>
  <si>
    <t>% movement in balances</t>
  </si>
  <si>
    <t>Grafton Primary</t>
  </si>
  <si>
    <t>Dorothy Barley Juniors</t>
  </si>
  <si>
    <t>Dorothy Barley Infants</t>
  </si>
  <si>
    <t>Eastbury Primary</t>
  </si>
  <si>
    <t>Manor Junior School</t>
  </si>
  <si>
    <t>Manor Infants</t>
  </si>
  <si>
    <t>Northbury Juniors</t>
  </si>
  <si>
    <t>Ripple Primary School</t>
  </si>
  <si>
    <t>Beam Primary</t>
  </si>
  <si>
    <t>Furze Infants</t>
  </si>
  <si>
    <t>Marks Gate Infants</t>
  </si>
  <si>
    <t>Marsh Green Primary</t>
  </si>
  <si>
    <t>Rush Green Primary</t>
  </si>
  <si>
    <t>Leys Primary</t>
  </si>
  <si>
    <t>Warren Juniors</t>
  </si>
  <si>
    <t>Thomas Arnold Primary</t>
  </si>
  <si>
    <t>Valence Primary</t>
  </si>
  <si>
    <t>Village Infants</t>
  </si>
  <si>
    <t>Marks Gate Juniors</t>
  </si>
  <si>
    <t>Thames View Juniors</t>
  </si>
  <si>
    <t>Parsloes Primary</t>
  </si>
  <si>
    <t>Five Elms Primary</t>
  </si>
  <si>
    <t>Henry Green Primary</t>
  </si>
  <si>
    <t>Roding Primary</t>
  </si>
  <si>
    <t>Becontree Primary</t>
  </si>
  <si>
    <t>John Perry Primary</t>
  </si>
  <si>
    <t>Richard Alibon Primary</t>
  </si>
  <si>
    <t>Monteagle Primary</t>
  </si>
  <si>
    <t>Godwin Primary</t>
  </si>
  <si>
    <t>Hunters Hall Primary</t>
  </si>
  <si>
    <t>Southwood Primary</t>
  </si>
  <si>
    <t>Gascoigne Primary</t>
  </si>
  <si>
    <t>St Margarets C Of E Primary</t>
  </si>
  <si>
    <t>William Ford C. Of E. Jun</t>
  </si>
  <si>
    <t>St. Josephs R.C Barking</t>
  </si>
  <si>
    <t>St. Josephs R.C Dagenham</t>
  </si>
  <si>
    <t>St. Peters R.C. Primary</t>
  </si>
  <si>
    <t>St. Teresas R.C. Primary</t>
  </si>
  <si>
    <t>St Vincents R C Primary</t>
  </si>
  <si>
    <t>George Carey Primary School</t>
  </si>
  <si>
    <t>William Bellamy Primary</t>
  </si>
  <si>
    <t>The James Cambell Primary School</t>
  </si>
  <si>
    <t>Warren</t>
  </si>
  <si>
    <t>Barking Abbey School</t>
  </si>
  <si>
    <t>Eastbrook Comprehensive-Dagenham Road</t>
  </si>
  <si>
    <t>Eastbury Comprehensive School</t>
  </si>
  <si>
    <t>Robert Clack School</t>
  </si>
  <si>
    <t>Sydney Russell</t>
  </si>
  <si>
    <t>Barking Riverside</t>
  </si>
  <si>
    <t>Jo Richardson Community School</t>
  </si>
  <si>
    <t>All Saints Catholic School And Technology College</t>
  </si>
  <si>
    <t>Dagenham Park Community School</t>
  </si>
  <si>
    <t>Trinity School</t>
  </si>
  <si>
    <t>Grand Total</t>
  </si>
  <si>
    <t>Number of schools that increased their balance</t>
  </si>
  <si>
    <t>Primary</t>
  </si>
  <si>
    <t>Secondary</t>
  </si>
  <si>
    <t>Special</t>
  </si>
  <si>
    <t>-</t>
  </si>
  <si>
    <t>APPENDIX C</t>
  </si>
  <si>
    <t>Committed Balances</t>
  </si>
  <si>
    <t>Uncommitted Balances</t>
  </si>
  <si>
    <r>
      <t xml:space="preserve">Balance </t>
    </r>
    <r>
      <rPr>
        <b/>
        <sz val="12"/>
        <color indexed="10"/>
        <rFont val="Arial"/>
        <family val="2"/>
      </rPr>
      <t>(Surplus)</t>
    </r>
    <r>
      <rPr>
        <b/>
        <sz val="12"/>
        <color indexed="8"/>
        <rFont val="Arial"/>
        <family val="2"/>
      </rPr>
      <t>/Deficit</t>
    </r>
  </si>
  <si>
    <t>Movement in balances (decrease) / increase</t>
  </si>
  <si>
    <t>Increase / Decrease of Year End balances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</si>
</sst>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_-;\-* #,##0_-;_-* &quot;-&quot;??_-;_-@_-"/>
    <numFmt numFmtId="165" formatCode="#,##0;[Red]\(#,##0\)"/>
    <numFmt numFmtId="166" formatCode="#,##0.00;[Red]#,##0.00"/>
    <numFmt numFmtId="167" formatCode="0%;[Red]\(0%\)"/>
  </numFmts>
  <fonts count="39">
    <font>
      <sz val="12"/>
      <color theme="1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1"/>
      <color indexed="8"/>
      <name val="Calibri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b/>
      <u val="single"/>
      <sz val="12"/>
      <color indexed="8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1"/>
      <color theme="1"/>
      <name val="Calibri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b/>
      <u val="single"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medium"/>
      <right/>
      <top/>
      <bottom style="hair"/>
    </border>
    <border>
      <left/>
      <right/>
      <top/>
      <bottom style="hair"/>
    </border>
    <border>
      <left/>
      <right style="medium"/>
      <top/>
      <bottom style="hair"/>
    </border>
    <border>
      <left style="medium"/>
      <right style="medium"/>
      <top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medium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medium"/>
      <right/>
      <top style="hair"/>
      <bottom style="thin"/>
    </border>
    <border>
      <left/>
      <right/>
      <top style="hair"/>
      <bottom style="thin"/>
    </border>
    <border>
      <left style="medium"/>
      <right style="medium"/>
      <top style="hair"/>
      <bottom style="thin"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hair"/>
      <bottom style="thin"/>
    </border>
    <border>
      <left style="medium"/>
      <right/>
      <top style="thin"/>
      <bottom style="hair"/>
    </border>
    <border>
      <left/>
      <right style="medium"/>
      <top style="thin"/>
      <bottom style="hair"/>
    </border>
    <border>
      <left style="medium"/>
      <right style="medium"/>
      <top style="thin"/>
      <bottom style="hair"/>
    </border>
    <border>
      <left style="medium"/>
      <right style="medium"/>
      <top/>
      <bottom/>
    </border>
    <border>
      <left/>
      <right style="medium"/>
      <top style="hair"/>
      <bottom style="hair"/>
    </border>
    <border>
      <left/>
      <right style="thin"/>
      <top/>
      <bottom/>
    </border>
    <border>
      <left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5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0" fontId="38" fillId="0" borderId="0" xfId="56" applyFont="1">
      <alignment/>
      <protection/>
    </xf>
    <xf numFmtId="0" fontId="0" fillId="0" borderId="0" xfId="56" applyFont="1" applyAlignment="1">
      <alignment horizontal="center"/>
      <protection/>
    </xf>
    <xf numFmtId="164" fontId="0" fillId="0" borderId="0" xfId="44" applyNumberFormat="1" applyFont="1" applyAlignment="1">
      <alignment horizontal="left"/>
    </xf>
    <xf numFmtId="0" fontId="0" fillId="0" borderId="0" xfId="56" applyFont="1">
      <alignment/>
      <protection/>
    </xf>
    <xf numFmtId="0" fontId="36" fillId="0" borderId="0" xfId="56" applyFont="1">
      <alignment/>
      <protection/>
    </xf>
    <xf numFmtId="0" fontId="36" fillId="0" borderId="0" xfId="56" applyFont="1" applyAlignment="1">
      <alignment horizontal="center"/>
      <protection/>
    </xf>
    <xf numFmtId="0" fontId="0" fillId="0" borderId="0" xfId="56" applyFont="1" applyBorder="1">
      <alignment/>
      <protection/>
    </xf>
    <xf numFmtId="0" fontId="36" fillId="6" borderId="10" xfId="56" applyFont="1" applyFill="1" applyBorder="1" applyAlignment="1">
      <alignment vertical="top" wrapText="1"/>
      <protection/>
    </xf>
    <xf numFmtId="0" fontId="36" fillId="6" borderId="11" xfId="56" applyFont="1" applyFill="1" applyBorder="1" applyAlignment="1">
      <alignment vertical="top" wrapText="1"/>
      <protection/>
    </xf>
    <xf numFmtId="0" fontId="36" fillId="6" borderId="12" xfId="56" applyFont="1" applyFill="1" applyBorder="1" applyAlignment="1">
      <alignment horizontal="center" vertical="top" wrapText="1"/>
      <protection/>
    </xf>
    <xf numFmtId="0" fontId="36" fillId="6" borderId="13" xfId="56" applyFont="1" applyFill="1" applyBorder="1" applyAlignment="1">
      <alignment horizontal="center" vertical="top" wrapText="1"/>
      <protection/>
    </xf>
    <xf numFmtId="0" fontId="36" fillId="6" borderId="14" xfId="56" applyFont="1" applyFill="1" applyBorder="1" applyAlignment="1">
      <alignment horizontal="center" vertical="top" wrapText="1"/>
      <protection/>
    </xf>
    <xf numFmtId="0" fontId="36" fillId="6" borderId="15" xfId="56" applyFont="1" applyFill="1" applyBorder="1" applyAlignment="1">
      <alignment horizontal="center" vertical="top" wrapText="1"/>
      <protection/>
    </xf>
    <xf numFmtId="49" fontId="36" fillId="33" borderId="14" xfId="56" applyNumberFormat="1" applyFont="1" applyFill="1" applyBorder="1" applyAlignment="1">
      <alignment horizontal="center" vertical="center" wrapText="1"/>
      <protection/>
    </xf>
    <xf numFmtId="0" fontId="36" fillId="6" borderId="16" xfId="56" applyFont="1" applyFill="1" applyBorder="1" applyAlignment="1">
      <alignment horizontal="center" vertical="top" wrapText="1"/>
      <protection/>
    </xf>
    <xf numFmtId="0" fontId="36" fillId="6" borderId="17" xfId="56" applyFont="1" applyFill="1" applyBorder="1" applyAlignment="1">
      <alignment horizontal="center" vertical="top" wrapText="1"/>
      <protection/>
    </xf>
    <xf numFmtId="0" fontId="36" fillId="6" borderId="18" xfId="56" applyFont="1" applyFill="1" applyBorder="1" applyAlignment="1">
      <alignment horizontal="center" vertical="top" wrapText="1"/>
      <protection/>
    </xf>
    <xf numFmtId="0" fontId="36" fillId="0" borderId="19" xfId="56" applyFont="1" applyBorder="1" applyAlignment="1">
      <alignment horizontal="center" vertical="top" wrapText="1"/>
      <protection/>
    </xf>
    <xf numFmtId="0" fontId="36" fillId="0" borderId="20" xfId="56" applyFont="1" applyBorder="1" applyAlignment="1">
      <alignment horizontal="center" vertical="top" wrapText="1"/>
      <protection/>
    </xf>
    <xf numFmtId="0" fontId="36" fillId="0" borderId="0" xfId="56" applyFont="1" applyBorder="1">
      <alignment/>
      <protection/>
    </xf>
    <xf numFmtId="0" fontId="36" fillId="0" borderId="0" xfId="56" applyFont="1" applyBorder="1" applyAlignment="1">
      <alignment vertical="top" wrapText="1"/>
      <protection/>
    </xf>
    <xf numFmtId="0" fontId="0" fillId="0" borderId="21" xfId="56" applyFont="1" applyBorder="1">
      <alignment/>
      <protection/>
    </xf>
    <xf numFmtId="0" fontId="0" fillId="0" borderId="22" xfId="56" applyFont="1" applyBorder="1">
      <alignment/>
      <protection/>
    </xf>
    <xf numFmtId="165" fontId="0" fillId="0" borderId="21" xfId="56" applyNumberFormat="1" applyFont="1" applyBorder="1">
      <alignment/>
      <protection/>
    </xf>
    <xf numFmtId="165" fontId="0" fillId="0" borderId="23" xfId="56" applyNumberFormat="1" applyFont="1" applyBorder="1">
      <alignment/>
      <protection/>
    </xf>
    <xf numFmtId="165" fontId="0" fillId="0" borderId="24" xfId="56" applyNumberFormat="1" applyFont="1" applyBorder="1">
      <alignment/>
      <protection/>
    </xf>
    <xf numFmtId="165" fontId="0" fillId="0" borderId="22" xfId="56" applyNumberFormat="1" applyFont="1" applyBorder="1">
      <alignment/>
      <protection/>
    </xf>
    <xf numFmtId="165" fontId="36" fillId="0" borderId="24" xfId="56" applyNumberFormat="1" applyFont="1" applyBorder="1">
      <alignment/>
      <protection/>
    </xf>
    <xf numFmtId="165" fontId="0" fillId="0" borderId="21" xfId="60" applyNumberFormat="1" applyFont="1" applyBorder="1" applyAlignment="1">
      <alignment/>
    </xf>
    <xf numFmtId="165" fontId="0" fillId="0" borderId="23" xfId="60" applyNumberFormat="1" applyFont="1" applyBorder="1" applyAlignment="1">
      <alignment/>
    </xf>
    <xf numFmtId="165" fontId="0" fillId="0" borderId="25" xfId="56" applyNumberFormat="1" applyFont="1" applyBorder="1">
      <alignment/>
      <protection/>
    </xf>
    <xf numFmtId="0" fontId="0" fillId="0" borderId="26" xfId="56" applyFont="1" applyBorder="1" applyAlignment="1">
      <alignment horizontal="center"/>
      <protection/>
    </xf>
    <xf numFmtId="165" fontId="0" fillId="0" borderId="0" xfId="56" applyNumberFormat="1" applyFont="1" applyBorder="1">
      <alignment/>
      <protection/>
    </xf>
    <xf numFmtId="165" fontId="0" fillId="0" borderId="0" xfId="56" applyNumberFormat="1" applyFont="1">
      <alignment/>
      <protection/>
    </xf>
    <xf numFmtId="0" fontId="0" fillId="0" borderId="27" xfId="56" applyFont="1" applyBorder="1">
      <alignment/>
      <protection/>
    </xf>
    <xf numFmtId="0" fontId="0" fillId="0" borderId="28" xfId="56" applyFont="1" applyBorder="1">
      <alignment/>
      <protection/>
    </xf>
    <xf numFmtId="165" fontId="0" fillId="0" borderId="27" xfId="56" applyNumberFormat="1" applyFont="1" applyBorder="1">
      <alignment/>
      <protection/>
    </xf>
    <xf numFmtId="165" fontId="0" fillId="0" borderId="28" xfId="56" applyNumberFormat="1" applyFont="1" applyBorder="1">
      <alignment/>
      <protection/>
    </xf>
    <xf numFmtId="0" fontId="0" fillId="0" borderId="29" xfId="56" applyFont="1" applyBorder="1" applyAlignment="1">
      <alignment horizontal="center"/>
      <protection/>
    </xf>
    <xf numFmtId="0" fontId="0" fillId="0" borderId="27" xfId="56" applyFont="1" applyFill="1" applyBorder="1">
      <alignment/>
      <protection/>
    </xf>
    <xf numFmtId="0" fontId="0" fillId="0" borderId="28" xfId="56" applyFont="1" applyFill="1" applyBorder="1">
      <alignment/>
      <protection/>
    </xf>
    <xf numFmtId="165" fontId="0" fillId="0" borderId="27" xfId="56" applyNumberFormat="1" applyFont="1" applyFill="1" applyBorder="1">
      <alignment/>
      <protection/>
    </xf>
    <xf numFmtId="165" fontId="0" fillId="0" borderId="23" xfId="56" applyNumberFormat="1" applyFont="1" applyFill="1" applyBorder="1">
      <alignment/>
      <protection/>
    </xf>
    <xf numFmtId="165" fontId="0" fillId="0" borderId="24" xfId="56" applyNumberFormat="1" applyFont="1" applyFill="1" applyBorder="1">
      <alignment/>
      <protection/>
    </xf>
    <xf numFmtId="165" fontId="0" fillId="0" borderId="28" xfId="56" applyNumberFormat="1" applyFont="1" applyFill="1" applyBorder="1">
      <alignment/>
      <protection/>
    </xf>
    <xf numFmtId="165" fontId="36" fillId="0" borderId="24" xfId="56" applyNumberFormat="1" applyFont="1" applyFill="1" applyBorder="1">
      <alignment/>
      <protection/>
    </xf>
    <xf numFmtId="0" fontId="0" fillId="0" borderId="29" xfId="56" applyFont="1" applyFill="1" applyBorder="1" applyAlignment="1">
      <alignment horizontal="center"/>
      <protection/>
    </xf>
    <xf numFmtId="0" fontId="0" fillId="0" borderId="0" xfId="56" applyFont="1" applyFill="1" applyBorder="1">
      <alignment/>
      <protection/>
    </xf>
    <xf numFmtId="165" fontId="0" fillId="0" borderId="0" xfId="56" applyNumberFormat="1" applyFont="1" applyFill="1" applyBorder="1">
      <alignment/>
      <protection/>
    </xf>
    <xf numFmtId="0" fontId="0" fillId="0" borderId="0" xfId="56" applyFont="1" applyFill="1">
      <alignment/>
      <protection/>
    </xf>
    <xf numFmtId="0" fontId="0" fillId="0" borderId="30" xfId="56" applyFont="1" applyBorder="1">
      <alignment/>
      <protection/>
    </xf>
    <xf numFmtId="0" fontId="0" fillId="0" borderId="31" xfId="56" applyFont="1" applyBorder="1">
      <alignment/>
      <protection/>
    </xf>
    <xf numFmtId="165" fontId="0" fillId="0" borderId="30" xfId="56" applyNumberFormat="1" applyFont="1" applyBorder="1">
      <alignment/>
      <protection/>
    </xf>
    <xf numFmtId="165" fontId="0" fillId="0" borderId="31" xfId="56" applyNumberFormat="1" applyFont="1" applyBorder="1">
      <alignment/>
      <protection/>
    </xf>
    <xf numFmtId="165" fontId="36" fillId="0" borderId="32" xfId="56" applyNumberFormat="1" applyFont="1" applyBorder="1">
      <alignment/>
      <protection/>
    </xf>
    <xf numFmtId="165" fontId="0" fillId="0" borderId="33" xfId="60" applyNumberFormat="1" applyFont="1" applyBorder="1" applyAlignment="1">
      <alignment/>
    </xf>
    <xf numFmtId="165" fontId="0" fillId="0" borderId="34" xfId="60" applyNumberFormat="1" applyFont="1" applyBorder="1" applyAlignment="1">
      <alignment/>
    </xf>
    <xf numFmtId="0" fontId="0" fillId="0" borderId="35" xfId="56" applyFont="1" applyBorder="1" applyAlignment="1">
      <alignment horizontal="center"/>
      <protection/>
    </xf>
    <xf numFmtId="0" fontId="0" fillId="0" borderId="36" xfId="56" applyFont="1" applyFill="1" applyBorder="1">
      <alignment/>
      <protection/>
    </xf>
    <xf numFmtId="0" fontId="0" fillId="0" borderId="25" xfId="56" applyFont="1" applyFill="1" applyBorder="1">
      <alignment/>
      <protection/>
    </xf>
    <xf numFmtId="165" fontId="0" fillId="0" borderId="36" xfId="56" applyNumberFormat="1" applyFont="1" applyFill="1" applyBorder="1">
      <alignment/>
      <protection/>
    </xf>
    <xf numFmtId="165" fontId="0" fillId="0" borderId="37" xfId="56" applyNumberFormat="1" applyFont="1" applyFill="1" applyBorder="1">
      <alignment/>
      <protection/>
    </xf>
    <xf numFmtId="165" fontId="0" fillId="0" borderId="38" xfId="56" applyNumberFormat="1" applyFont="1" applyFill="1" applyBorder="1">
      <alignment/>
      <protection/>
    </xf>
    <xf numFmtId="165" fontId="0" fillId="0" borderId="25" xfId="56" applyNumberFormat="1" applyFont="1" applyFill="1" applyBorder="1">
      <alignment/>
      <protection/>
    </xf>
    <xf numFmtId="165" fontId="0" fillId="0" borderId="36" xfId="60" applyNumberFormat="1" applyFont="1" applyBorder="1" applyAlignment="1">
      <alignment/>
    </xf>
    <xf numFmtId="165" fontId="0" fillId="0" borderId="37" xfId="60" applyNumberFormat="1" applyFont="1" applyBorder="1" applyAlignment="1">
      <alignment/>
    </xf>
    <xf numFmtId="0" fontId="0" fillId="0" borderId="26" xfId="56" applyFont="1" applyFill="1" applyBorder="1" applyAlignment="1">
      <alignment horizontal="center"/>
      <protection/>
    </xf>
    <xf numFmtId="165" fontId="0" fillId="0" borderId="34" xfId="56" applyNumberFormat="1" applyFont="1" applyBorder="1">
      <alignment/>
      <protection/>
    </xf>
    <xf numFmtId="165" fontId="0" fillId="0" borderId="39" xfId="56" applyNumberFormat="1" applyFont="1" applyBorder="1">
      <alignment/>
      <protection/>
    </xf>
    <xf numFmtId="165" fontId="0" fillId="0" borderId="40" xfId="56" applyNumberFormat="1" applyFont="1" applyFill="1" applyBorder="1">
      <alignment/>
      <protection/>
    </xf>
    <xf numFmtId="0" fontId="0" fillId="0" borderId="39" xfId="56" applyFont="1" applyBorder="1">
      <alignment/>
      <protection/>
    </xf>
    <xf numFmtId="0" fontId="36" fillId="0" borderId="39" xfId="56" applyFont="1" applyBorder="1">
      <alignment/>
      <protection/>
    </xf>
    <xf numFmtId="0" fontId="0" fillId="0" borderId="33" xfId="56" applyFont="1" applyBorder="1">
      <alignment/>
      <protection/>
    </xf>
    <xf numFmtId="0" fontId="0" fillId="0" borderId="34" xfId="56" applyFont="1" applyBorder="1">
      <alignment/>
      <protection/>
    </xf>
    <xf numFmtId="0" fontId="0" fillId="0" borderId="41" xfId="56" applyFont="1" applyBorder="1" applyAlignment="1">
      <alignment horizontal="center"/>
      <protection/>
    </xf>
    <xf numFmtId="0" fontId="36" fillId="0" borderId="42" xfId="56" applyFont="1" applyBorder="1" applyAlignment="1">
      <alignment horizontal="center" vertical="top" wrapText="1"/>
      <protection/>
    </xf>
    <xf numFmtId="0" fontId="36" fillId="0" borderId="0" xfId="56" applyFont="1" applyBorder="1" applyAlignment="1">
      <alignment horizontal="left" vertical="top" wrapText="1"/>
      <protection/>
    </xf>
    <xf numFmtId="165" fontId="36" fillId="0" borderId="39" xfId="56" applyNumberFormat="1" applyFont="1" applyBorder="1">
      <alignment/>
      <protection/>
    </xf>
    <xf numFmtId="165" fontId="0" fillId="0" borderId="33" xfId="56" applyNumberFormat="1" applyFont="1" applyBorder="1">
      <alignment/>
      <protection/>
    </xf>
    <xf numFmtId="0" fontId="0" fillId="0" borderId="0" xfId="56" applyFont="1" applyBorder="1" applyAlignment="1">
      <alignment horizontal="center"/>
      <protection/>
    </xf>
    <xf numFmtId="165" fontId="36" fillId="0" borderId="20" xfId="56" applyNumberFormat="1" applyFont="1" applyBorder="1">
      <alignment/>
      <protection/>
    </xf>
    <xf numFmtId="165" fontId="36" fillId="0" borderId="43" xfId="56" applyNumberFormat="1" applyFont="1" applyBorder="1">
      <alignment/>
      <protection/>
    </xf>
    <xf numFmtId="165" fontId="36" fillId="0" borderId="19" xfId="56" applyNumberFormat="1" applyFont="1" applyBorder="1">
      <alignment/>
      <protection/>
    </xf>
    <xf numFmtId="165" fontId="36" fillId="34" borderId="43" xfId="56" applyNumberFormat="1" applyFont="1" applyFill="1" applyBorder="1">
      <alignment/>
      <protection/>
    </xf>
    <xf numFmtId="165" fontId="36" fillId="0" borderId="44" xfId="56" applyNumberFormat="1" applyFont="1" applyBorder="1">
      <alignment/>
      <protection/>
    </xf>
    <xf numFmtId="165" fontId="36" fillId="0" borderId="45" xfId="56" applyNumberFormat="1" applyFont="1" applyBorder="1">
      <alignment/>
      <protection/>
    </xf>
    <xf numFmtId="0" fontId="36" fillId="0" borderId="42" xfId="56" applyFont="1" applyBorder="1" applyAlignment="1">
      <alignment horizontal="center"/>
      <protection/>
    </xf>
    <xf numFmtId="0" fontId="36" fillId="0" borderId="0" xfId="56" applyFont="1" applyBorder="1" applyAlignment="1">
      <alignment horizontal="center"/>
      <protection/>
    </xf>
    <xf numFmtId="43" fontId="0" fillId="0" borderId="0" xfId="56" applyNumberFormat="1" applyFont="1">
      <alignment/>
      <protection/>
    </xf>
    <xf numFmtId="165" fontId="36" fillId="0" borderId="0" xfId="56" applyNumberFormat="1" applyFont="1">
      <alignment/>
      <protection/>
    </xf>
    <xf numFmtId="0" fontId="0" fillId="0" borderId="0" xfId="0" applyFont="1" applyAlignment="1">
      <alignment/>
    </xf>
    <xf numFmtId="0" fontId="0" fillId="0" borderId="46" xfId="56" applyFont="1" applyFill="1" applyBorder="1">
      <alignment/>
      <protection/>
    </xf>
    <xf numFmtId="0" fontId="0" fillId="0" borderId="47" xfId="56" applyFont="1" applyFill="1" applyBorder="1">
      <alignment/>
      <protection/>
    </xf>
    <xf numFmtId="165" fontId="0" fillId="0" borderId="44" xfId="56" applyNumberFormat="1" applyFont="1" applyFill="1" applyBorder="1">
      <alignment/>
      <protection/>
    </xf>
    <xf numFmtId="165" fontId="0" fillId="0" borderId="45" xfId="56" applyNumberFormat="1" applyFont="1" applyFill="1" applyBorder="1">
      <alignment/>
      <protection/>
    </xf>
    <xf numFmtId="165" fontId="0" fillId="0" borderId="43" xfId="56" applyNumberFormat="1" applyFont="1" applyFill="1" applyBorder="1">
      <alignment/>
      <protection/>
    </xf>
    <xf numFmtId="165" fontId="0" fillId="0" borderId="19" xfId="56" applyNumberFormat="1" applyFont="1" applyFill="1" applyBorder="1">
      <alignment/>
      <protection/>
    </xf>
    <xf numFmtId="0" fontId="0" fillId="0" borderId="42" xfId="56" applyFont="1" applyFill="1" applyBorder="1" applyAlignment="1">
      <alignment horizontal="center"/>
      <protection/>
    </xf>
    <xf numFmtId="166" fontId="0" fillId="0" borderId="0" xfId="0" applyNumberFormat="1" applyFont="1" applyAlignment="1">
      <alignment/>
    </xf>
    <xf numFmtId="167" fontId="0" fillId="0" borderId="48" xfId="60" applyNumberFormat="1" applyFont="1" applyBorder="1" applyAlignment="1">
      <alignment horizontal="center"/>
    </xf>
    <xf numFmtId="167" fontId="0" fillId="0" borderId="49" xfId="60" applyNumberFormat="1" applyFont="1" applyBorder="1" applyAlignment="1">
      <alignment horizontal="center"/>
    </xf>
    <xf numFmtId="167" fontId="0" fillId="0" borderId="50" xfId="60" applyNumberFormat="1" applyFont="1" applyBorder="1" applyAlignment="1">
      <alignment horizontal="center"/>
    </xf>
    <xf numFmtId="167" fontId="0" fillId="0" borderId="50" xfId="60" applyNumberFormat="1" applyFont="1" applyFill="1" applyBorder="1" applyAlignment="1">
      <alignment horizontal="center"/>
    </xf>
    <xf numFmtId="167" fontId="0" fillId="0" borderId="51" xfId="60" applyNumberFormat="1" applyFont="1" applyBorder="1" applyAlignment="1">
      <alignment horizontal="center"/>
    </xf>
    <xf numFmtId="167" fontId="0" fillId="0" borderId="49" xfId="60" applyNumberFormat="1" applyFont="1" applyFill="1" applyBorder="1" applyAlignment="1">
      <alignment horizontal="center"/>
    </xf>
    <xf numFmtId="167" fontId="0" fillId="0" borderId="20" xfId="60" applyNumberFormat="1" applyFont="1" applyFill="1" applyBorder="1" applyAlignment="1">
      <alignment horizontal="center"/>
    </xf>
    <xf numFmtId="167" fontId="0" fillId="0" borderId="48" xfId="56" applyNumberFormat="1" applyFont="1" applyBorder="1" applyAlignment="1">
      <alignment horizontal="center"/>
      <protection/>
    </xf>
    <xf numFmtId="167" fontId="36" fillId="0" borderId="20" xfId="60" applyNumberFormat="1" applyFont="1" applyBorder="1" applyAlignment="1">
      <alignment horizontal="center"/>
    </xf>
    <xf numFmtId="167" fontId="0" fillId="0" borderId="25" xfId="60" applyNumberFormat="1" applyFont="1" applyBorder="1" applyAlignment="1">
      <alignment/>
    </xf>
    <xf numFmtId="167" fontId="0" fillId="0" borderId="28" xfId="60" applyNumberFormat="1" applyFont="1" applyBorder="1" applyAlignment="1">
      <alignment/>
    </xf>
    <xf numFmtId="167" fontId="0" fillId="0" borderId="28" xfId="60" applyNumberFormat="1" applyFont="1" applyFill="1" applyBorder="1" applyAlignment="1">
      <alignment/>
    </xf>
    <xf numFmtId="167" fontId="0" fillId="0" borderId="31" xfId="60" applyNumberFormat="1" applyFont="1" applyBorder="1" applyAlignment="1">
      <alignment/>
    </xf>
    <xf numFmtId="167" fontId="0" fillId="0" borderId="25" xfId="60" applyNumberFormat="1" applyFont="1" applyFill="1" applyBorder="1" applyAlignment="1">
      <alignment/>
    </xf>
    <xf numFmtId="167" fontId="0" fillId="0" borderId="28" xfId="60" applyNumberFormat="1" applyFont="1" applyFill="1" applyBorder="1" applyAlignment="1">
      <alignment horizontal="right"/>
    </xf>
    <xf numFmtId="167" fontId="0" fillId="0" borderId="44" xfId="56" applyNumberFormat="1" applyFont="1" applyFill="1" applyBorder="1">
      <alignment/>
      <protection/>
    </xf>
    <xf numFmtId="167" fontId="0" fillId="0" borderId="0" xfId="56" applyNumberFormat="1" applyFont="1">
      <alignment/>
      <protection/>
    </xf>
    <xf numFmtId="167" fontId="0" fillId="0" borderId="0" xfId="60" applyNumberFormat="1" applyFont="1" applyAlignment="1">
      <alignment/>
    </xf>
    <xf numFmtId="167" fontId="36" fillId="0" borderId="52" xfId="60" applyNumberFormat="1" applyFont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Percent 2" xfId="60"/>
    <cellStyle name="Title" xfId="61"/>
    <cellStyle name="Total" xfId="62"/>
    <cellStyle name="Warning Text" xfId="63"/>
  </cellStyles>
  <dxfs count="2">
    <dxf>
      <font>
        <color rgb="FFFF000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6"/>
  <sheetViews>
    <sheetView tabSelected="1" zoomScale="75" zoomScaleNormal="75" zoomScalePageLayoutView="0" workbookViewId="0" topLeftCell="A1">
      <selection activeCell="G34" sqref="G34"/>
    </sheetView>
  </sheetViews>
  <sheetFormatPr defaultColWidth="20.77734375" defaultRowHeight="15"/>
  <cols>
    <col min="1" max="1" width="7.99609375" style="4" customWidth="1"/>
    <col min="2" max="2" width="35.77734375" style="4" bestFit="1" customWidth="1"/>
    <col min="3" max="3" width="11.10546875" style="4" customWidth="1"/>
    <col min="4" max="4" width="11.6640625" style="91" customWidth="1"/>
    <col min="5" max="5" width="12.10546875" style="4" customWidth="1"/>
    <col min="6" max="6" width="12.77734375" style="4" customWidth="1"/>
    <col min="7" max="7" width="12.3359375" style="5" customWidth="1"/>
    <col min="8" max="10" width="11.10546875" style="4" customWidth="1"/>
    <col min="11" max="11" width="11.4453125" style="4" customWidth="1"/>
    <col min="12" max="12" width="11.4453125" style="2" customWidth="1"/>
    <col min="13" max="13" width="16.77734375" style="2" customWidth="1"/>
    <col min="14" max="14" width="34.99609375" style="7" bestFit="1" customWidth="1"/>
    <col min="15" max="16" width="13.10546875" style="7" customWidth="1"/>
    <col min="17" max="21" width="16.88671875" style="4" bestFit="1" customWidth="1"/>
    <col min="22" max="22" width="16.88671875" style="4" customWidth="1"/>
    <col min="23" max="25" width="16.88671875" style="4" bestFit="1" customWidth="1"/>
    <col min="26" max="26" width="16.88671875" style="4" customWidth="1"/>
    <col min="27" max="27" width="16.88671875" style="4" bestFit="1" customWidth="1"/>
    <col min="28" max="28" width="16.88671875" style="4" customWidth="1"/>
    <col min="29" max="29" width="16.88671875" style="4" bestFit="1" customWidth="1"/>
    <col min="30" max="30" width="16.88671875" style="4" customWidth="1"/>
    <col min="31" max="33" width="16.88671875" style="4" bestFit="1" customWidth="1"/>
    <col min="34" max="34" width="16.88671875" style="4" customWidth="1"/>
    <col min="35" max="37" width="16.88671875" style="4" bestFit="1" customWidth="1"/>
    <col min="38" max="38" width="16.88671875" style="4" customWidth="1"/>
    <col min="39" max="41" width="16.88671875" style="4" bestFit="1" customWidth="1"/>
    <col min="42" max="42" width="16.88671875" style="4" customWidth="1"/>
    <col min="43" max="44" width="16.88671875" style="4" bestFit="1" customWidth="1"/>
    <col min="45" max="46" width="16.88671875" style="4" customWidth="1"/>
    <col min="47" max="48" width="16.88671875" style="4" bestFit="1" customWidth="1"/>
    <col min="49" max="50" width="16.88671875" style="4" customWidth="1"/>
    <col min="51" max="52" width="16.88671875" style="4" bestFit="1" customWidth="1"/>
    <col min="53" max="54" width="16.88671875" style="4" customWidth="1"/>
    <col min="55" max="56" width="16.88671875" style="4" bestFit="1" customWidth="1"/>
    <col min="57" max="58" width="16.88671875" style="4" customWidth="1"/>
    <col min="59" max="60" width="16.88671875" style="4" bestFit="1" customWidth="1"/>
    <col min="61" max="62" width="16.88671875" style="4" customWidth="1"/>
    <col min="63" max="64" width="16.88671875" style="4" bestFit="1" customWidth="1"/>
    <col min="65" max="66" width="16.88671875" style="4" customWidth="1"/>
    <col min="67" max="68" width="16.88671875" style="4" bestFit="1" customWidth="1"/>
    <col min="69" max="70" width="16.88671875" style="4" customWidth="1"/>
    <col min="71" max="72" width="16.88671875" style="4" bestFit="1" customWidth="1"/>
    <col min="73" max="74" width="16.88671875" style="4" customWidth="1"/>
    <col min="75" max="76" width="16.88671875" style="4" bestFit="1" customWidth="1"/>
    <col min="77" max="78" width="16.88671875" style="4" customWidth="1"/>
    <col min="79" max="80" width="16.88671875" style="4" bestFit="1" customWidth="1"/>
    <col min="81" max="82" width="16.88671875" style="4" customWidth="1"/>
    <col min="83" max="84" width="16.88671875" style="4" bestFit="1" customWidth="1"/>
    <col min="85" max="86" width="16.88671875" style="4" customWidth="1"/>
    <col min="87" max="88" width="16.88671875" style="4" bestFit="1" customWidth="1"/>
    <col min="89" max="90" width="16.88671875" style="4" customWidth="1"/>
    <col min="91" max="92" width="16.88671875" style="4" bestFit="1" customWidth="1"/>
    <col min="93" max="94" width="16.88671875" style="4" customWidth="1"/>
    <col min="95" max="96" width="16.88671875" style="4" bestFit="1" customWidth="1"/>
    <col min="97" max="98" width="16.88671875" style="4" customWidth="1"/>
    <col min="99" max="100" width="16.88671875" style="4" bestFit="1" customWidth="1"/>
    <col min="101" max="102" width="16.88671875" style="4" customWidth="1"/>
    <col min="103" max="104" width="16.88671875" style="4" bestFit="1" customWidth="1"/>
    <col min="105" max="106" width="16.88671875" style="4" customWidth="1"/>
    <col min="107" max="108" width="16.88671875" style="4" bestFit="1" customWidth="1"/>
    <col min="109" max="110" width="16.88671875" style="4" customWidth="1"/>
    <col min="111" max="112" width="16.88671875" style="4" bestFit="1" customWidth="1"/>
    <col min="113" max="114" width="16.88671875" style="4" customWidth="1"/>
    <col min="115" max="116" width="16.88671875" style="4" bestFit="1" customWidth="1"/>
    <col min="117" max="118" width="16.88671875" style="4" customWidth="1"/>
    <col min="119" max="120" width="16.88671875" style="4" bestFit="1" customWidth="1"/>
    <col min="121" max="122" width="16.88671875" style="4" customWidth="1"/>
    <col min="123" max="124" width="16.88671875" style="4" bestFit="1" customWidth="1"/>
    <col min="125" max="126" width="16.88671875" style="4" customWidth="1"/>
    <col min="127" max="128" width="16.88671875" style="4" bestFit="1" customWidth="1"/>
    <col min="129" max="130" width="16.88671875" style="4" customWidth="1"/>
    <col min="131" max="132" width="16.88671875" style="4" bestFit="1" customWidth="1"/>
    <col min="133" max="134" width="16.88671875" style="4" customWidth="1"/>
    <col min="135" max="136" width="16.88671875" style="4" bestFit="1" customWidth="1"/>
    <col min="137" max="138" width="16.88671875" style="4" customWidth="1"/>
    <col min="139" max="140" width="16.88671875" style="4" bestFit="1" customWidth="1"/>
    <col min="141" max="142" width="16.88671875" style="4" customWidth="1"/>
    <col min="143" max="144" width="16.88671875" style="4" bestFit="1" customWidth="1"/>
    <col min="145" max="146" width="16.88671875" style="4" customWidth="1"/>
    <col min="147" max="147" width="16.88671875" style="4" bestFit="1" customWidth="1"/>
    <col min="148" max="150" width="16.88671875" style="4" customWidth="1"/>
    <col min="151" max="152" width="16.88671875" style="4" bestFit="1" customWidth="1"/>
    <col min="153" max="154" width="16.88671875" style="4" customWidth="1"/>
    <col min="155" max="156" width="16.88671875" style="4" bestFit="1" customWidth="1"/>
    <col min="157" max="158" width="16.88671875" style="4" customWidth="1"/>
    <col min="159" max="160" width="16.88671875" style="4" bestFit="1" customWidth="1"/>
    <col min="161" max="162" width="16.88671875" style="4" customWidth="1"/>
    <col min="163" max="164" width="16.88671875" style="4" bestFit="1" customWidth="1"/>
    <col min="165" max="166" width="16.88671875" style="4" customWidth="1"/>
    <col min="167" max="168" width="16.88671875" style="4" bestFit="1" customWidth="1"/>
    <col min="169" max="170" width="16.88671875" style="4" customWidth="1"/>
    <col min="171" max="172" width="16.88671875" style="4" bestFit="1" customWidth="1"/>
    <col min="173" max="174" width="16.88671875" style="4" customWidth="1"/>
    <col min="175" max="176" width="16.88671875" style="4" bestFit="1" customWidth="1"/>
    <col min="177" max="178" width="16.88671875" style="4" customWidth="1"/>
    <col min="179" max="180" width="16.88671875" style="4" bestFit="1" customWidth="1"/>
    <col min="181" max="181" width="16.88671875" style="4" customWidth="1"/>
    <col min="182" max="182" width="15.5546875" style="4" customWidth="1"/>
    <col min="183" max="183" width="14.21484375" style="4" customWidth="1"/>
    <col min="184" max="184" width="20.77734375" style="4" bestFit="1" customWidth="1"/>
    <col min="185" max="185" width="17.6640625" style="4" bestFit="1" customWidth="1"/>
    <col min="186" max="186" width="22.77734375" style="4" bestFit="1" customWidth="1"/>
    <col min="187" max="188" width="16.88671875" style="4" bestFit="1" customWidth="1"/>
    <col min="189" max="189" width="17.6640625" style="4" bestFit="1" customWidth="1"/>
    <col min="190" max="190" width="22.77734375" style="4" bestFit="1" customWidth="1"/>
    <col min="191" max="192" width="16.88671875" style="4" bestFit="1" customWidth="1"/>
    <col min="193" max="193" width="17.6640625" style="4" customWidth="1"/>
    <col min="194" max="194" width="22.77734375" style="4" bestFit="1" customWidth="1"/>
    <col min="195" max="196" width="16.88671875" style="4" bestFit="1" customWidth="1"/>
    <col min="197" max="197" width="17.6640625" style="4" bestFit="1" customWidth="1"/>
    <col min="198" max="198" width="22.77734375" style="4" bestFit="1" customWidth="1"/>
    <col min="199" max="200" width="16.88671875" style="4" bestFit="1" customWidth="1"/>
    <col min="201" max="201" width="17.6640625" style="4" bestFit="1" customWidth="1"/>
    <col min="202" max="202" width="22.77734375" style="4" bestFit="1" customWidth="1"/>
    <col min="203" max="204" width="16.88671875" style="4" bestFit="1" customWidth="1"/>
    <col min="205" max="205" width="17.6640625" style="4" bestFit="1" customWidth="1"/>
    <col min="206" max="206" width="22.77734375" style="4" bestFit="1" customWidth="1"/>
    <col min="207" max="208" width="16.88671875" style="4" bestFit="1" customWidth="1"/>
    <col min="209" max="209" width="17.6640625" style="4" bestFit="1" customWidth="1"/>
    <col min="210" max="210" width="22.77734375" style="4" bestFit="1" customWidth="1"/>
    <col min="211" max="212" width="16.88671875" style="4" bestFit="1" customWidth="1"/>
    <col min="213" max="213" width="17.6640625" style="4" bestFit="1" customWidth="1"/>
    <col min="214" max="214" width="22.77734375" style="4" bestFit="1" customWidth="1"/>
    <col min="215" max="216" width="16.88671875" style="4" bestFit="1" customWidth="1"/>
    <col min="217" max="217" width="17.6640625" style="4" bestFit="1" customWidth="1"/>
    <col min="218" max="218" width="22.77734375" style="4" bestFit="1" customWidth="1"/>
    <col min="219" max="220" width="16.88671875" style="4" bestFit="1" customWidth="1"/>
    <col min="221" max="221" width="17.6640625" style="4" bestFit="1" customWidth="1"/>
    <col min="222" max="222" width="22.77734375" style="4" bestFit="1" customWidth="1"/>
    <col min="223" max="224" width="16.88671875" style="4" bestFit="1" customWidth="1"/>
    <col min="225" max="225" width="17.6640625" style="4" bestFit="1" customWidth="1"/>
    <col min="226" max="226" width="22.77734375" style="4" bestFit="1" customWidth="1"/>
    <col min="227" max="228" width="16.88671875" style="4" bestFit="1" customWidth="1"/>
    <col min="229" max="229" width="17.6640625" style="4" bestFit="1" customWidth="1"/>
    <col min="230" max="230" width="22.77734375" style="4" bestFit="1" customWidth="1"/>
    <col min="231" max="232" width="16.88671875" style="4" bestFit="1" customWidth="1"/>
    <col min="233" max="233" width="17.6640625" style="4" bestFit="1" customWidth="1"/>
    <col min="234" max="234" width="22.77734375" style="4" bestFit="1" customWidth="1"/>
    <col min="235" max="236" width="16.88671875" style="4" bestFit="1" customWidth="1"/>
    <col min="237" max="237" width="18.4453125" style="4" bestFit="1" customWidth="1"/>
    <col min="238" max="238" width="23.6640625" style="4" bestFit="1" customWidth="1"/>
    <col min="239" max="240" width="16.88671875" style="4" bestFit="1" customWidth="1"/>
    <col min="241" max="241" width="18.4453125" style="4" bestFit="1" customWidth="1"/>
    <col min="242" max="242" width="23.6640625" style="4" bestFit="1" customWidth="1"/>
    <col min="243" max="244" width="16.88671875" style="4" bestFit="1" customWidth="1"/>
    <col min="245" max="245" width="18.4453125" style="4" bestFit="1" customWidth="1"/>
    <col min="246" max="246" width="23.6640625" style="4" bestFit="1" customWidth="1"/>
    <col min="247" max="248" width="16.88671875" style="4" bestFit="1" customWidth="1"/>
    <col min="249" max="249" width="18.4453125" style="4" bestFit="1" customWidth="1"/>
    <col min="250" max="250" width="23.6640625" style="4" bestFit="1" customWidth="1"/>
    <col min="251" max="252" width="16.88671875" style="4" bestFit="1" customWidth="1"/>
    <col min="253" max="253" width="18.4453125" style="4" bestFit="1" customWidth="1"/>
    <col min="254" max="254" width="23.6640625" style="4" bestFit="1" customWidth="1"/>
    <col min="255" max="255" width="15.5546875" style="4" bestFit="1" customWidth="1"/>
    <col min="256" max="16384" width="20.77734375" style="4" bestFit="1" customWidth="1"/>
  </cols>
  <sheetData>
    <row r="1" spans="1:13" ht="15">
      <c r="A1" s="1" t="s">
        <v>0</v>
      </c>
      <c r="B1" s="2"/>
      <c r="C1" s="3"/>
      <c r="F1" s="5"/>
      <c r="I1" s="6"/>
      <c r="J1" s="6"/>
      <c r="M1" s="6" t="s">
        <v>68</v>
      </c>
    </row>
    <row r="2" ht="15.75" thickBot="1"/>
    <row r="3" spans="1:16" s="5" customFormat="1" ht="63" thickBot="1">
      <c r="A3" s="8" t="s">
        <v>1</v>
      </c>
      <c r="B3" s="9" t="s">
        <v>2</v>
      </c>
      <c r="C3" s="10" t="s">
        <v>3</v>
      </c>
      <c r="D3" s="11" t="s">
        <v>4</v>
      </c>
      <c r="E3" s="12" t="s">
        <v>5</v>
      </c>
      <c r="F3" s="13" t="s">
        <v>6</v>
      </c>
      <c r="G3" s="14" t="s">
        <v>71</v>
      </c>
      <c r="H3" s="15" t="s">
        <v>7</v>
      </c>
      <c r="I3" s="16" t="s">
        <v>69</v>
      </c>
      <c r="J3" s="17" t="s">
        <v>70</v>
      </c>
      <c r="K3" s="18" t="s">
        <v>72</v>
      </c>
      <c r="L3" s="19" t="s">
        <v>8</v>
      </c>
      <c r="M3" s="76" t="s">
        <v>73</v>
      </c>
      <c r="N3" s="20"/>
      <c r="O3" s="21"/>
      <c r="P3" s="21"/>
    </row>
    <row r="4" spans="1:17" ht="15">
      <c r="A4" s="22">
        <v>2033</v>
      </c>
      <c r="B4" s="23" t="s">
        <v>9</v>
      </c>
      <c r="C4" s="24">
        <v>470599</v>
      </c>
      <c r="D4" s="25">
        <v>4438163</v>
      </c>
      <c r="E4" s="26">
        <f>D4+C4</f>
        <v>4908762</v>
      </c>
      <c r="F4" s="27">
        <f>E4+G4</f>
        <v>4754304</v>
      </c>
      <c r="G4" s="28">
        <v>-154458</v>
      </c>
      <c r="H4" s="109">
        <f>-G4/D4</f>
        <v>0.034802236871426306</v>
      </c>
      <c r="I4" s="29">
        <v>0</v>
      </c>
      <c r="J4" s="30">
        <v>-154458</v>
      </c>
      <c r="K4" s="31">
        <f>-G4-C4</f>
        <v>-316141</v>
      </c>
      <c r="L4" s="101">
        <f aca="true" t="shared" si="0" ref="L4:L35">K4/C4</f>
        <v>-0.6717842579350998</v>
      </c>
      <c r="M4" s="32" t="str">
        <f>IF(K4&gt;0,"INCREASE","DECREASE")</f>
        <v>DECREASE</v>
      </c>
      <c r="O4" s="33"/>
      <c r="P4" s="33"/>
      <c r="Q4" s="34"/>
    </row>
    <row r="5" spans="1:17" ht="15">
      <c r="A5" s="35">
        <v>2004</v>
      </c>
      <c r="B5" s="36" t="s">
        <v>10</v>
      </c>
      <c r="C5" s="37">
        <v>135345</v>
      </c>
      <c r="D5" s="25">
        <v>2539653</v>
      </c>
      <c r="E5" s="26">
        <f aca="true" t="shared" si="1" ref="E5:E56">D5+C5</f>
        <v>2674998</v>
      </c>
      <c r="F5" s="38">
        <f aca="true" t="shared" si="2" ref="F5:F56">E5+G5</f>
        <v>2482396</v>
      </c>
      <c r="G5" s="28">
        <v>-192602</v>
      </c>
      <c r="H5" s="110">
        <f aca="true" t="shared" si="3" ref="H5:H51">-G5/D5</f>
        <v>0.07583791958980222</v>
      </c>
      <c r="I5" s="29">
        <v>0</v>
      </c>
      <c r="J5" s="30">
        <v>-192602</v>
      </c>
      <c r="K5" s="38">
        <f aca="true" t="shared" si="4" ref="K5:K56">-G5-C5</f>
        <v>57257</v>
      </c>
      <c r="L5" s="102">
        <f t="shared" si="0"/>
        <v>0.4230448114078836</v>
      </c>
      <c r="M5" s="39" t="str">
        <f aca="true" t="shared" si="5" ref="M5:M56">IF(K5&gt;0,"INCREASE","DECREASE")</f>
        <v>INCREASE</v>
      </c>
      <c r="O5" s="33"/>
      <c r="P5" s="33"/>
      <c r="Q5" s="34"/>
    </row>
    <row r="6" spans="1:17" ht="15">
      <c r="A6" s="35">
        <v>2005</v>
      </c>
      <c r="B6" s="36" t="s">
        <v>11</v>
      </c>
      <c r="C6" s="37">
        <v>126092</v>
      </c>
      <c r="D6" s="25">
        <v>1968829</v>
      </c>
      <c r="E6" s="26">
        <f t="shared" si="1"/>
        <v>2094921</v>
      </c>
      <c r="F6" s="38">
        <f t="shared" si="2"/>
        <v>2023203</v>
      </c>
      <c r="G6" s="28">
        <v>-71718</v>
      </c>
      <c r="H6" s="110">
        <f t="shared" si="3"/>
        <v>0.03642672878142287</v>
      </c>
      <c r="I6" s="29">
        <v>-71718</v>
      </c>
      <c r="J6" s="30">
        <v>0</v>
      </c>
      <c r="K6" s="38">
        <f t="shared" si="4"/>
        <v>-54374</v>
      </c>
      <c r="L6" s="102">
        <f t="shared" si="0"/>
        <v>-0.43122481997271833</v>
      </c>
      <c r="M6" s="39" t="str">
        <f t="shared" si="5"/>
        <v>DECREASE</v>
      </c>
      <c r="O6" s="33"/>
      <c r="P6" s="33"/>
      <c r="Q6" s="34"/>
    </row>
    <row r="7" spans="1:17" ht="15">
      <c r="A7" s="35">
        <v>2006</v>
      </c>
      <c r="B7" s="36" t="s">
        <v>12</v>
      </c>
      <c r="C7" s="37">
        <v>242153</v>
      </c>
      <c r="D7" s="25">
        <v>3891195</v>
      </c>
      <c r="E7" s="26">
        <f t="shared" si="1"/>
        <v>4133348</v>
      </c>
      <c r="F7" s="38">
        <f t="shared" si="2"/>
        <v>4439791</v>
      </c>
      <c r="G7" s="28">
        <v>306443</v>
      </c>
      <c r="H7" s="110">
        <f t="shared" si="3"/>
        <v>-0.07875292808507413</v>
      </c>
      <c r="I7" s="29">
        <v>0</v>
      </c>
      <c r="J7" s="30">
        <v>306443</v>
      </c>
      <c r="K7" s="38">
        <f t="shared" si="4"/>
        <v>-548596</v>
      </c>
      <c r="L7" s="102">
        <f t="shared" si="0"/>
        <v>-2.2654933038203118</v>
      </c>
      <c r="M7" s="39" t="str">
        <f t="shared" si="5"/>
        <v>DECREASE</v>
      </c>
      <c r="O7" s="33"/>
      <c r="P7" s="33"/>
      <c r="Q7" s="34"/>
    </row>
    <row r="8" spans="1:17" ht="15">
      <c r="A8" s="35">
        <v>2009</v>
      </c>
      <c r="B8" s="36" t="s">
        <v>13</v>
      </c>
      <c r="C8" s="37">
        <v>235927</v>
      </c>
      <c r="D8" s="25">
        <v>2270400</v>
      </c>
      <c r="E8" s="26">
        <f t="shared" si="1"/>
        <v>2506327</v>
      </c>
      <c r="F8" s="38">
        <f t="shared" si="2"/>
        <v>2417015</v>
      </c>
      <c r="G8" s="28">
        <v>-89312</v>
      </c>
      <c r="H8" s="110">
        <f t="shared" si="3"/>
        <v>0.03933756166314306</v>
      </c>
      <c r="I8" s="29">
        <v>0</v>
      </c>
      <c r="J8" s="30">
        <v>-89312</v>
      </c>
      <c r="K8" s="38">
        <f t="shared" si="4"/>
        <v>-146615</v>
      </c>
      <c r="L8" s="102">
        <f t="shared" si="0"/>
        <v>-0.6214422257732265</v>
      </c>
      <c r="M8" s="39" t="str">
        <f t="shared" si="5"/>
        <v>DECREASE</v>
      </c>
      <c r="O8" s="33"/>
      <c r="P8" s="33"/>
      <c r="Q8" s="34"/>
    </row>
    <row r="9" spans="1:17" ht="15">
      <c r="A9" s="35">
        <v>2010</v>
      </c>
      <c r="B9" s="36" t="s">
        <v>14</v>
      </c>
      <c r="C9" s="37">
        <v>274498</v>
      </c>
      <c r="D9" s="25">
        <v>4708152</v>
      </c>
      <c r="E9" s="26">
        <f t="shared" si="1"/>
        <v>4982650</v>
      </c>
      <c r="F9" s="38">
        <f t="shared" si="2"/>
        <v>4604582</v>
      </c>
      <c r="G9" s="28">
        <v>-378068</v>
      </c>
      <c r="H9" s="110">
        <f t="shared" si="3"/>
        <v>0.08030072096227989</v>
      </c>
      <c r="I9" s="29">
        <v>0</v>
      </c>
      <c r="J9" s="30">
        <v>-378068</v>
      </c>
      <c r="K9" s="38">
        <f t="shared" si="4"/>
        <v>103570</v>
      </c>
      <c r="L9" s="102">
        <f t="shared" si="0"/>
        <v>0.3773069384840691</v>
      </c>
      <c r="M9" s="39" t="str">
        <f t="shared" si="5"/>
        <v>INCREASE</v>
      </c>
      <c r="O9" s="33"/>
      <c r="P9" s="33"/>
      <c r="Q9" s="34"/>
    </row>
    <row r="10" spans="1:17" ht="15">
      <c r="A10" s="35">
        <v>2013</v>
      </c>
      <c r="B10" s="36" t="s">
        <v>15</v>
      </c>
      <c r="C10" s="37">
        <f>162811+187936</f>
        <v>350747</v>
      </c>
      <c r="D10" s="25">
        <v>4532130</v>
      </c>
      <c r="E10" s="26">
        <f t="shared" si="1"/>
        <v>4882877</v>
      </c>
      <c r="F10" s="38">
        <f t="shared" si="2"/>
        <v>4756825</v>
      </c>
      <c r="G10" s="28">
        <v>-126052</v>
      </c>
      <c r="H10" s="110">
        <f t="shared" si="3"/>
        <v>0.027812970943022375</v>
      </c>
      <c r="I10" s="29">
        <v>-126052</v>
      </c>
      <c r="J10" s="30">
        <v>0</v>
      </c>
      <c r="K10" s="38">
        <f t="shared" si="4"/>
        <v>-224695</v>
      </c>
      <c r="L10" s="102">
        <f t="shared" si="0"/>
        <v>-0.6406184514764204</v>
      </c>
      <c r="M10" s="39" t="str">
        <f t="shared" si="5"/>
        <v>DECREASE</v>
      </c>
      <c r="O10" s="33"/>
      <c r="P10" s="33"/>
      <c r="Q10" s="34"/>
    </row>
    <row r="11" spans="1:17" ht="15">
      <c r="A11" s="35">
        <v>2015</v>
      </c>
      <c r="B11" s="36" t="s">
        <v>16</v>
      </c>
      <c r="C11" s="37">
        <v>25197</v>
      </c>
      <c r="D11" s="25">
        <v>5547912</v>
      </c>
      <c r="E11" s="26">
        <f t="shared" si="1"/>
        <v>5573109</v>
      </c>
      <c r="F11" s="38">
        <f t="shared" si="2"/>
        <v>5557125</v>
      </c>
      <c r="G11" s="28">
        <v>-15984</v>
      </c>
      <c r="H11" s="110">
        <f t="shared" si="3"/>
        <v>0.002881083910487405</v>
      </c>
      <c r="I11" s="29">
        <v>0</v>
      </c>
      <c r="J11" s="30">
        <v>-15984</v>
      </c>
      <c r="K11" s="38">
        <f t="shared" si="4"/>
        <v>-9213</v>
      </c>
      <c r="L11" s="102">
        <f t="shared" si="0"/>
        <v>-0.3656387665198238</v>
      </c>
      <c r="M11" s="39" t="str">
        <f t="shared" si="5"/>
        <v>DECREASE</v>
      </c>
      <c r="O11" s="33"/>
      <c r="P11" s="33"/>
      <c r="Q11" s="34"/>
    </row>
    <row r="12" spans="1:17" ht="15">
      <c r="A12" s="35">
        <v>2024</v>
      </c>
      <c r="B12" s="36" t="s">
        <v>17</v>
      </c>
      <c r="C12" s="37">
        <v>208971</v>
      </c>
      <c r="D12" s="25">
        <v>2717090</v>
      </c>
      <c r="E12" s="26">
        <f t="shared" si="1"/>
        <v>2926061</v>
      </c>
      <c r="F12" s="38">
        <f t="shared" si="2"/>
        <v>2859527</v>
      </c>
      <c r="G12" s="28">
        <v>-66534</v>
      </c>
      <c r="H12" s="110">
        <f t="shared" si="3"/>
        <v>0.0244872271437457</v>
      </c>
      <c r="I12" s="29">
        <v>-66534</v>
      </c>
      <c r="J12" s="30">
        <v>0</v>
      </c>
      <c r="K12" s="38">
        <f t="shared" si="4"/>
        <v>-142437</v>
      </c>
      <c r="L12" s="102">
        <f t="shared" si="0"/>
        <v>-0.6816113240593192</v>
      </c>
      <c r="M12" s="39" t="str">
        <f t="shared" si="5"/>
        <v>DECREASE</v>
      </c>
      <c r="O12" s="33"/>
      <c r="P12" s="33"/>
      <c r="Q12" s="34"/>
    </row>
    <row r="13" spans="1:17" ht="15">
      <c r="A13" s="35">
        <v>2030</v>
      </c>
      <c r="B13" s="36" t="s">
        <v>18</v>
      </c>
      <c r="C13" s="37">
        <v>53615</v>
      </c>
      <c r="D13" s="25">
        <v>1893807</v>
      </c>
      <c r="E13" s="26">
        <f t="shared" si="1"/>
        <v>1947422</v>
      </c>
      <c r="F13" s="38">
        <f t="shared" si="2"/>
        <v>1929959</v>
      </c>
      <c r="G13" s="28">
        <v>-17463</v>
      </c>
      <c r="H13" s="110">
        <f t="shared" si="3"/>
        <v>0.009221108592375042</v>
      </c>
      <c r="I13" s="29">
        <v>-16390</v>
      </c>
      <c r="J13" s="30">
        <v>-1073</v>
      </c>
      <c r="K13" s="38">
        <f t="shared" si="4"/>
        <v>-36152</v>
      </c>
      <c r="L13" s="102">
        <f t="shared" si="0"/>
        <v>-0.6742889116851627</v>
      </c>
      <c r="M13" s="39" t="str">
        <f t="shared" si="5"/>
        <v>DECREASE</v>
      </c>
      <c r="O13" s="33"/>
      <c r="P13" s="33"/>
      <c r="Q13" s="34"/>
    </row>
    <row r="14" spans="1:17" ht="15">
      <c r="A14" s="35">
        <v>2042</v>
      </c>
      <c r="B14" s="36" t="s">
        <v>19</v>
      </c>
      <c r="C14" s="37">
        <v>227285</v>
      </c>
      <c r="D14" s="25">
        <v>1462565</v>
      </c>
      <c r="E14" s="26">
        <f t="shared" si="1"/>
        <v>1689850</v>
      </c>
      <c r="F14" s="38">
        <f t="shared" si="2"/>
        <v>1414052</v>
      </c>
      <c r="G14" s="28">
        <v>-275798</v>
      </c>
      <c r="H14" s="110">
        <f t="shared" si="3"/>
        <v>0.1885714481065799</v>
      </c>
      <c r="I14" s="29">
        <v>0</v>
      </c>
      <c r="J14" s="30">
        <v>-275798</v>
      </c>
      <c r="K14" s="38">
        <f t="shared" si="4"/>
        <v>48513</v>
      </c>
      <c r="L14" s="102">
        <f t="shared" si="0"/>
        <v>0.21344567393360758</v>
      </c>
      <c r="M14" s="39" t="str">
        <f t="shared" si="5"/>
        <v>INCREASE</v>
      </c>
      <c r="O14" s="33"/>
      <c r="P14" s="33"/>
      <c r="Q14" s="34"/>
    </row>
    <row r="15" spans="1:17" ht="15">
      <c r="A15" s="35">
        <v>2043</v>
      </c>
      <c r="B15" s="36" t="s">
        <v>20</v>
      </c>
      <c r="C15" s="37">
        <v>277272</v>
      </c>
      <c r="D15" s="25">
        <v>1590437</v>
      </c>
      <c r="E15" s="26">
        <f t="shared" si="1"/>
        <v>1867709</v>
      </c>
      <c r="F15" s="38">
        <f t="shared" si="2"/>
        <v>1622742</v>
      </c>
      <c r="G15" s="28">
        <v>-244967</v>
      </c>
      <c r="H15" s="110">
        <f t="shared" si="3"/>
        <v>0.15402496295043439</v>
      </c>
      <c r="I15" s="29">
        <v>-108000</v>
      </c>
      <c r="J15" s="30">
        <v>-136967</v>
      </c>
      <c r="K15" s="38">
        <f t="shared" si="4"/>
        <v>-32305</v>
      </c>
      <c r="L15" s="102">
        <f t="shared" si="0"/>
        <v>-0.11651014166594535</v>
      </c>
      <c r="M15" s="39" t="str">
        <f t="shared" si="5"/>
        <v>DECREASE</v>
      </c>
      <c r="O15" s="33"/>
      <c r="P15" s="33"/>
      <c r="Q15" s="34"/>
    </row>
    <row r="16" spans="1:17" ht="15">
      <c r="A16" s="35">
        <v>2048</v>
      </c>
      <c r="B16" s="36" t="s">
        <v>21</v>
      </c>
      <c r="C16" s="37">
        <f>174655+164003</f>
        <v>338658</v>
      </c>
      <c r="D16" s="25">
        <v>3535767</v>
      </c>
      <c r="E16" s="26">
        <f t="shared" si="1"/>
        <v>3874425</v>
      </c>
      <c r="F16" s="38">
        <f t="shared" si="2"/>
        <v>3754609</v>
      </c>
      <c r="G16" s="28">
        <v>-119816</v>
      </c>
      <c r="H16" s="110">
        <f t="shared" si="3"/>
        <v>0.03388684831325141</v>
      </c>
      <c r="I16" s="29">
        <v>0</v>
      </c>
      <c r="J16" s="30">
        <v>-119816</v>
      </c>
      <c r="K16" s="38">
        <f t="shared" si="4"/>
        <v>-218842</v>
      </c>
      <c r="L16" s="102">
        <f t="shared" si="0"/>
        <v>-0.6462035445788967</v>
      </c>
      <c r="M16" s="39" t="str">
        <f t="shared" si="5"/>
        <v>DECREASE</v>
      </c>
      <c r="O16" s="33"/>
      <c r="P16" s="33"/>
      <c r="Q16" s="34"/>
    </row>
    <row r="17" spans="1:17" ht="15">
      <c r="A17" s="35">
        <v>2052</v>
      </c>
      <c r="B17" s="36" t="s">
        <v>22</v>
      </c>
      <c r="C17" s="37">
        <v>50386</v>
      </c>
      <c r="D17" s="25">
        <v>2161595</v>
      </c>
      <c r="E17" s="26">
        <f t="shared" si="1"/>
        <v>2211981</v>
      </c>
      <c r="F17" s="38">
        <f t="shared" si="2"/>
        <v>2089251</v>
      </c>
      <c r="G17" s="28">
        <v>-122730</v>
      </c>
      <c r="H17" s="110">
        <f t="shared" si="3"/>
        <v>0.05677751845280915</v>
      </c>
      <c r="I17" s="29">
        <v>-10000</v>
      </c>
      <c r="J17" s="30">
        <v>-112730</v>
      </c>
      <c r="K17" s="38">
        <f t="shared" si="4"/>
        <v>72344</v>
      </c>
      <c r="L17" s="102">
        <f t="shared" si="0"/>
        <v>1.4357956575239155</v>
      </c>
      <c r="M17" s="39" t="str">
        <f t="shared" si="5"/>
        <v>INCREASE</v>
      </c>
      <c r="O17" s="33"/>
      <c r="P17" s="33"/>
      <c r="Q17" s="34"/>
    </row>
    <row r="18" spans="1:17" ht="15">
      <c r="A18" s="35">
        <v>2055</v>
      </c>
      <c r="B18" s="36" t="s">
        <v>23</v>
      </c>
      <c r="C18" s="37">
        <v>226492</v>
      </c>
      <c r="D18" s="25">
        <v>2245356</v>
      </c>
      <c r="E18" s="26">
        <f t="shared" si="1"/>
        <v>2471848</v>
      </c>
      <c r="F18" s="38">
        <f t="shared" si="2"/>
        <v>2132370</v>
      </c>
      <c r="G18" s="28">
        <v>-339478</v>
      </c>
      <c r="H18" s="110">
        <f t="shared" si="3"/>
        <v>0.15119116968534166</v>
      </c>
      <c r="I18" s="29">
        <v>-339478</v>
      </c>
      <c r="J18" s="30">
        <v>0</v>
      </c>
      <c r="K18" s="38">
        <f t="shared" si="4"/>
        <v>112986</v>
      </c>
      <c r="L18" s="102">
        <f t="shared" si="0"/>
        <v>0.49885205658478005</v>
      </c>
      <c r="M18" s="39" t="str">
        <f t="shared" si="5"/>
        <v>INCREASE</v>
      </c>
      <c r="O18" s="33"/>
      <c r="P18" s="33"/>
      <c r="Q18" s="34"/>
    </row>
    <row r="19" spans="1:17" ht="15">
      <c r="A19" s="35">
        <v>2056</v>
      </c>
      <c r="B19" s="36" t="s">
        <v>24</v>
      </c>
      <c r="C19" s="37">
        <v>56945</v>
      </c>
      <c r="D19" s="25">
        <v>2297419</v>
      </c>
      <c r="E19" s="26">
        <f t="shared" si="1"/>
        <v>2354364</v>
      </c>
      <c r="F19" s="38">
        <f t="shared" si="2"/>
        <v>2444396</v>
      </c>
      <c r="G19" s="28">
        <v>90032</v>
      </c>
      <c r="H19" s="110">
        <f t="shared" si="3"/>
        <v>-0.03918832394090934</v>
      </c>
      <c r="I19" s="29">
        <v>0</v>
      </c>
      <c r="J19" s="30">
        <v>90032</v>
      </c>
      <c r="K19" s="38">
        <f t="shared" si="4"/>
        <v>-146977</v>
      </c>
      <c r="L19" s="102">
        <f t="shared" si="0"/>
        <v>-2.581034331372377</v>
      </c>
      <c r="M19" s="39" t="str">
        <f t="shared" si="5"/>
        <v>DECREASE</v>
      </c>
      <c r="O19" s="33"/>
      <c r="P19" s="33"/>
      <c r="Q19" s="34"/>
    </row>
    <row r="20" spans="1:17" s="50" customFormat="1" ht="15">
      <c r="A20" s="40">
        <v>2059</v>
      </c>
      <c r="B20" s="41" t="s">
        <v>25</v>
      </c>
      <c r="C20" s="42">
        <v>188186</v>
      </c>
      <c r="D20" s="43">
        <v>4889092</v>
      </c>
      <c r="E20" s="44">
        <f t="shared" si="1"/>
        <v>5077278</v>
      </c>
      <c r="F20" s="45">
        <f t="shared" si="2"/>
        <v>5047002</v>
      </c>
      <c r="G20" s="46">
        <v>-30276</v>
      </c>
      <c r="H20" s="111">
        <f t="shared" si="3"/>
        <v>0.006192560909060414</v>
      </c>
      <c r="I20" s="29">
        <v>0</v>
      </c>
      <c r="J20" s="30">
        <v>-30276</v>
      </c>
      <c r="K20" s="45">
        <f t="shared" si="4"/>
        <v>-157910</v>
      </c>
      <c r="L20" s="103">
        <f t="shared" si="0"/>
        <v>-0.8391166186645128</v>
      </c>
      <c r="M20" s="47" t="str">
        <f t="shared" si="5"/>
        <v>DECREASE</v>
      </c>
      <c r="N20" s="48"/>
      <c r="O20" s="49"/>
      <c r="P20" s="49"/>
      <c r="Q20" s="34"/>
    </row>
    <row r="21" spans="1:17" ht="15">
      <c r="A21" s="35">
        <v>2060</v>
      </c>
      <c r="B21" s="36" t="s">
        <v>26</v>
      </c>
      <c r="C21" s="37">
        <v>133664</v>
      </c>
      <c r="D21" s="25">
        <v>1543642</v>
      </c>
      <c r="E21" s="26">
        <f t="shared" si="1"/>
        <v>1677306</v>
      </c>
      <c r="F21" s="38">
        <f t="shared" si="2"/>
        <v>1585890</v>
      </c>
      <c r="G21" s="28">
        <v>-91416</v>
      </c>
      <c r="H21" s="110">
        <f t="shared" si="3"/>
        <v>0.05922098517661478</v>
      </c>
      <c r="I21" s="29">
        <v>0</v>
      </c>
      <c r="J21" s="30">
        <v>-91416</v>
      </c>
      <c r="K21" s="38">
        <f t="shared" si="4"/>
        <v>-42248</v>
      </c>
      <c r="L21" s="102">
        <f t="shared" si="0"/>
        <v>-0.3160761311946373</v>
      </c>
      <c r="M21" s="39" t="str">
        <f t="shared" si="5"/>
        <v>DECREASE</v>
      </c>
      <c r="O21" s="33"/>
      <c r="P21" s="33"/>
      <c r="Q21" s="34"/>
    </row>
    <row r="22" spans="1:17" ht="15">
      <c r="A22" s="35">
        <v>2061</v>
      </c>
      <c r="B22" s="36" t="s">
        <v>27</v>
      </c>
      <c r="C22" s="37">
        <v>97477</v>
      </c>
      <c r="D22" s="25">
        <v>1798355</v>
      </c>
      <c r="E22" s="26">
        <f t="shared" si="1"/>
        <v>1895832</v>
      </c>
      <c r="F22" s="38">
        <f t="shared" si="2"/>
        <v>1735188</v>
      </c>
      <c r="G22" s="28">
        <v>-160644</v>
      </c>
      <c r="H22" s="110">
        <f t="shared" si="3"/>
        <v>0.0893283028100681</v>
      </c>
      <c r="I22" s="29">
        <v>0</v>
      </c>
      <c r="J22" s="30">
        <v>-160644</v>
      </c>
      <c r="K22" s="38">
        <f t="shared" si="4"/>
        <v>63167</v>
      </c>
      <c r="L22" s="102">
        <f t="shared" si="0"/>
        <v>0.6480195328128687</v>
      </c>
      <c r="M22" s="39" t="str">
        <f t="shared" si="5"/>
        <v>INCREASE</v>
      </c>
      <c r="O22" s="33"/>
      <c r="P22" s="33"/>
      <c r="Q22" s="34"/>
    </row>
    <row r="23" spans="1:17" ht="15">
      <c r="A23" s="35">
        <v>2062</v>
      </c>
      <c r="B23" s="36" t="s">
        <v>28</v>
      </c>
      <c r="C23" s="37">
        <v>245560</v>
      </c>
      <c r="D23" s="25">
        <v>2228568</v>
      </c>
      <c r="E23" s="26">
        <f t="shared" si="1"/>
        <v>2474128</v>
      </c>
      <c r="F23" s="38">
        <f t="shared" si="2"/>
        <v>2224330</v>
      </c>
      <c r="G23" s="28">
        <v>-249798</v>
      </c>
      <c r="H23" s="110">
        <f t="shared" si="3"/>
        <v>0.11208901859849014</v>
      </c>
      <c r="I23" s="29">
        <v>0</v>
      </c>
      <c r="J23" s="30">
        <v>-249798</v>
      </c>
      <c r="K23" s="38">
        <f t="shared" si="4"/>
        <v>4238</v>
      </c>
      <c r="L23" s="102">
        <f t="shared" si="0"/>
        <v>0.017258511158169083</v>
      </c>
      <c r="M23" s="39" t="str">
        <f t="shared" si="5"/>
        <v>INCREASE</v>
      </c>
      <c r="O23" s="33"/>
      <c r="P23" s="33"/>
      <c r="Q23" s="34"/>
    </row>
    <row r="24" spans="1:17" ht="15">
      <c r="A24" s="35">
        <v>2064</v>
      </c>
      <c r="B24" s="36" t="s">
        <v>29</v>
      </c>
      <c r="C24" s="37">
        <v>41539</v>
      </c>
      <c r="D24" s="25">
        <v>2484009</v>
      </c>
      <c r="E24" s="26">
        <f t="shared" si="1"/>
        <v>2525548</v>
      </c>
      <c r="F24" s="38">
        <f t="shared" si="2"/>
        <v>2465814</v>
      </c>
      <c r="G24" s="28">
        <v>-59734</v>
      </c>
      <c r="H24" s="110">
        <f t="shared" si="3"/>
        <v>0.024047416897442803</v>
      </c>
      <c r="I24" s="29">
        <v>-42860</v>
      </c>
      <c r="J24" s="30">
        <v>-16874</v>
      </c>
      <c r="K24" s="38">
        <f t="shared" si="4"/>
        <v>18195</v>
      </c>
      <c r="L24" s="102">
        <f t="shared" si="0"/>
        <v>0.43802209971352224</v>
      </c>
      <c r="M24" s="39" t="str">
        <f t="shared" si="5"/>
        <v>INCREASE</v>
      </c>
      <c r="O24" s="33"/>
      <c r="P24" s="33"/>
      <c r="Q24" s="34"/>
    </row>
    <row r="25" spans="1:17" ht="15">
      <c r="A25" s="35">
        <v>2065</v>
      </c>
      <c r="B25" s="36" t="s">
        <v>30</v>
      </c>
      <c r="C25" s="37">
        <v>624456</v>
      </c>
      <c r="D25" s="25">
        <v>2925591</v>
      </c>
      <c r="E25" s="26">
        <f t="shared" si="1"/>
        <v>3550047</v>
      </c>
      <c r="F25" s="38">
        <f t="shared" si="2"/>
        <v>3099088</v>
      </c>
      <c r="G25" s="28">
        <v>-450959</v>
      </c>
      <c r="H25" s="110">
        <f t="shared" si="3"/>
        <v>0.15414287232904395</v>
      </c>
      <c r="I25" s="29">
        <v>0</v>
      </c>
      <c r="J25" s="30">
        <v>-450959</v>
      </c>
      <c r="K25" s="38">
        <f t="shared" si="4"/>
        <v>-173497</v>
      </c>
      <c r="L25" s="102">
        <f t="shared" si="0"/>
        <v>-0.27783702935034654</v>
      </c>
      <c r="M25" s="39" t="str">
        <f t="shared" si="5"/>
        <v>DECREASE</v>
      </c>
      <c r="O25" s="33"/>
      <c r="P25" s="33"/>
      <c r="Q25" s="34"/>
    </row>
    <row r="26" spans="1:17" ht="15">
      <c r="A26" s="35">
        <v>2066</v>
      </c>
      <c r="B26" s="36" t="s">
        <v>31</v>
      </c>
      <c r="C26" s="37">
        <v>29825</v>
      </c>
      <c r="D26" s="25">
        <v>2269032</v>
      </c>
      <c r="E26" s="26">
        <f t="shared" si="1"/>
        <v>2298857</v>
      </c>
      <c r="F26" s="38">
        <f t="shared" si="2"/>
        <v>2222194</v>
      </c>
      <c r="G26" s="28">
        <v>-76663</v>
      </c>
      <c r="H26" s="110">
        <f t="shared" si="3"/>
        <v>0.03378665439711736</v>
      </c>
      <c r="I26" s="29">
        <v>0</v>
      </c>
      <c r="J26" s="30">
        <v>-76663</v>
      </c>
      <c r="K26" s="38">
        <f t="shared" si="4"/>
        <v>46838</v>
      </c>
      <c r="L26" s="102">
        <f t="shared" si="0"/>
        <v>1.5704274937133278</v>
      </c>
      <c r="M26" s="39" t="str">
        <f t="shared" si="5"/>
        <v>INCREASE</v>
      </c>
      <c r="O26" s="33"/>
      <c r="P26" s="33"/>
      <c r="Q26" s="34"/>
    </row>
    <row r="27" spans="1:17" ht="15">
      <c r="A27" s="35">
        <v>2067</v>
      </c>
      <c r="B27" s="36" t="s">
        <v>32</v>
      </c>
      <c r="C27" s="37">
        <v>788490</v>
      </c>
      <c r="D27" s="25">
        <v>4938443</v>
      </c>
      <c r="E27" s="26">
        <f t="shared" si="1"/>
        <v>5726933</v>
      </c>
      <c r="F27" s="38">
        <f t="shared" si="2"/>
        <v>4669502</v>
      </c>
      <c r="G27" s="28">
        <v>-1057431</v>
      </c>
      <c r="H27" s="110">
        <f t="shared" si="3"/>
        <v>0.21412234584868145</v>
      </c>
      <c r="I27" s="29">
        <v>0</v>
      </c>
      <c r="J27" s="30">
        <v>-1057431</v>
      </c>
      <c r="K27" s="38">
        <f t="shared" si="4"/>
        <v>268941</v>
      </c>
      <c r="L27" s="102">
        <f t="shared" si="0"/>
        <v>0.34108359015333106</v>
      </c>
      <c r="M27" s="39" t="str">
        <f t="shared" si="5"/>
        <v>INCREASE</v>
      </c>
      <c r="O27" s="33"/>
      <c r="P27" s="33"/>
      <c r="Q27" s="34"/>
    </row>
    <row r="28" spans="1:17" ht="15">
      <c r="A28" s="35">
        <v>2068</v>
      </c>
      <c r="B28" s="36" t="s">
        <v>33</v>
      </c>
      <c r="C28" s="37">
        <v>191157</v>
      </c>
      <c r="D28" s="25">
        <v>2367267</v>
      </c>
      <c r="E28" s="26">
        <f t="shared" si="1"/>
        <v>2558424</v>
      </c>
      <c r="F28" s="38">
        <f t="shared" si="2"/>
        <v>2395059</v>
      </c>
      <c r="G28" s="28">
        <v>-163365</v>
      </c>
      <c r="H28" s="110">
        <f t="shared" si="3"/>
        <v>0.06900995958630775</v>
      </c>
      <c r="I28" s="29">
        <v>-108630</v>
      </c>
      <c r="J28" s="30">
        <v>-54735</v>
      </c>
      <c r="K28" s="38">
        <f t="shared" si="4"/>
        <v>-27792</v>
      </c>
      <c r="L28" s="102">
        <f t="shared" si="0"/>
        <v>-0.1453883457053626</v>
      </c>
      <c r="M28" s="39" t="str">
        <f t="shared" si="5"/>
        <v>DECREASE</v>
      </c>
      <c r="O28" s="33"/>
      <c r="P28" s="33"/>
      <c r="Q28" s="34"/>
    </row>
    <row r="29" spans="1:17" ht="15">
      <c r="A29" s="35">
        <v>2069</v>
      </c>
      <c r="B29" s="36" t="s">
        <v>34</v>
      </c>
      <c r="C29" s="37">
        <v>309044</v>
      </c>
      <c r="D29" s="25">
        <v>2631302</v>
      </c>
      <c r="E29" s="26">
        <f t="shared" si="1"/>
        <v>2940346</v>
      </c>
      <c r="F29" s="38">
        <f t="shared" si="2"/>
        <v>2700636</v>
      </c>
      <c r="G29" s="28">
        <v>-239710</v>
      </c>
      <c r="H29" s="110">
        <f t="shared" si="3"/>
        <v>0.0910993872995194</v>
      </c>
      <c r="I29" s="29">
        <v>-239710</v>
      </c>
      <c r="J29" s="30">
        <v>0</v>
      </c>
      <c r="K29" s="38">
        <f t="shared" si="4"/>
        <v>-69334</v>
      </c>
      <c r="L29" s="102">
        <f t="shared" si="0"/>
        <v>-0.22434993075419682</v>
      </c>
      <c r="M29" s="39" t="str">
        <f t="shared" si="5"/>
        <v>DECREASE</v>
      </c>
      <c r="O29" s="33"/>
      <c r="P29" s="33"/>
      <c r="Q29" s="34"/>
    </row>
    <row r="30" spans="1:17" ht="15">
      <c r="A30" s="35">
        <v>2070</v>
      </c>
      <c r="B30" s="36" t="s">
        <v>35</v>
      </c>
      <c r="C30" s="37">
        <v>97176</v>
      </c>
      <c r="D30" s="25">
        <v>3006612</v>
      </c>
      <c r="E30" s="26">
        <f t="shared" si="1"/>
        <v>3103788</v>
      </c>
      <c r="F30" s="38">
        <f t="shared" si="2"/>
        <v>3072348</v>
      </c>
      <c r="G30" s="28">
        <v>-31440</v>
      </c>
      <c r="H30" s="110">
        <f t="shared" si="3"/>
        <v>0.0104569528758616</v>
      </c>
      <c r="I30" s="29">
        <v>0</v>
      </c>
      <c r="J30" s="30">
        <v>-31440</v>
      </c>
      <c r="K30" s="38">
        <f t="shared" si="4"/>
        <v>-65736</v>
      </c>
      <c r="L30" s="102">
        <f t="shared" si="0"/>
        <v>-0.6764633242775994</v>
      </c>
      <c r="M30" s="39" t="str">
        <f t="shared" si="5"/>
        <v>DECREASE</v>
      </c>
      <c r="O30" s="33"/>
      <c r="P30" s="33"/>
      <c r="Q30" s="34"/>
    </row>
    <row r="31" spans="1:17" ht="15">
      <c r="A31" s="35">
        <v>2071</v>
      </c>
      <c r="B31" s="36" t="s">
        <v>36</v>
      </c>
      <c r="C31" s="37">
        <v>401703</v>
      </c>
      <c r="D31" s="25">
        <v>3847228</v>
      </c>
      <c r="E31" s="26">
        <f t="shared" si="1"/>
        <v>4248931</v>
      </c>
      <c r="F31" s="38">
        <f t="shared" si="2"/>
        <v>4129194</v>
      </c>
      <c r="G31" s="28">
        <v>-119737</v>
      </c>
      <c r="H31" s="110">
        <f t="shared" si="3"/>
        <v>0.031122927988671324</v>
      </c>
      <c r="I31" s="29">
        <v>-112000</v>
      </c>
      <c r="J31" s="30">
        <v>-7737</v>
      </c>
      <c r="K31" s="38">
        <f t="shared" si="4"/>
        <v>-281966</v>
      </c>
      <c r="L31" s="102">
        <f t="shared" si="0"/>
        <v>-0.7019265477230691</v>
      </c>
      <c r="M31" s="39" t="str">
        <f t="shared" si="5"/>
        <v>DECREASE</v>
      </c>
      <c r="O31" s="33"/>
      <c r="P31" s="33"/>
      <c r="Q31" s="34"/>
    </row>
    <row r="32" spans="1:17" ht="15">
      <c r="A32" s="35">
        <v>2072</v>
      </c>
      <c r="B32" s="36" t="s">
        <v>37</v>
      </c>
      <c r="C32" s="37">
        <v>504211</v>
      </c>
      <c r="D32" s="25">
        <v>2923538</v>
      </c>
      <c r="E32" s="26">
        <f t="shared" si="1"/>
        <v>3427749</v>
      </c>
      <c r="F32" s="38">
        <f t="shared" si="2"/>
        <v>3048129</v>
      </c>
      <c r="G32" s="28">
        <v>-379620</v>
      </c>
      <c r="H32" s="110">
        <f t="shared" si="3"/>
        <v>0.12984951794709013</v>
      </c>
      <c r="I32" s="29">
        <v>0</v>
      </c>
      <c r="J32" s="30">
        <v>-379620</v>
      </c>
      <c r="K32" s="38">
        <f t="shared" si="4"/>
        <v>-124591</v>
      </c>
      <c r="L32" s="102">
        <f t="shared" si="0"/>
        <v>-0.24710091608473436</v>
      </c>
      <c r="M32" s="39" t="str">
        <f t="shared" si="5"/>
        <v>DECREASE</v>
      </c>
      <c r="O32" s="33"/>
      <c r="P32" s="33"/>
      <c r="Q32" s="34"/>
    </row>
    <row r="33" spans="1:17" ht="15">
      <c r="A33" s="35">
        <v>2073</v>
      </c>
      <c r="B33" s="36" t="s">
        <v>38</v>
      </c>
      <c r="C33" s="37">
        <v>374647</v>
      </c>
      <c r="D33" s="25">
        <v>3332457</v>
      </c>
      <c r="E33" s="26">
        <f t="shared" si="1"/>
        <v>3707104</v>
      </c>
      <c r="F33" s="38">
        <f t="shared" si="2"/>
        <v>3278078</v>
      </c>
      <c r="G33" s="28">
        <v>-429026</v>
      </c>
      <c r="H33" s="110">
        <f t="shared" si="3"/>
        <v>0.1287416461787804</v>
      </c>
      <c r="I33" s="29">
        <v>-429026</v>
      </c>
      <c r="J33" s="30">
        <v>0</v>
      </c>
      <c r="K33" s="38">
        <f t="shared" si="4"/>
        <v>54379</v>
      </c>
      <c r="L33" s="102">
        <f t="shared" si="0"/>
        <v>0.1451472986571359</v>
      </c>
      <c r="M33" s="39" t="str">
        <f t="shared" si="5"/>
        <v>INCREASE</v>
      </c>
      <c r="O33" s="33"/>
      <c r="P33" s="33"/>
      <c r="Q33" s="34"/>
    </row>
    <row r="34" spans="1:17" ht="15">
      <c r="A34" s="35">
        <v>2074</v>
      </c>
      <c r="B34" s="36" t="s">
        <v>39</v>
      </c>
      <c r="C34" s="37">
        <v>201500</v>
      </c>
      <c r="D34" s="25">
        <v>2413594</v>
      </c>
      <c r="E34" s="26">
        <f t="shared" si="1"/>
        <v>2615094</v>
      </c>
      <c r="F34" s="38">
        <f t="shared" si="2"/>
        <v>2501825</v>
      </c>
      <c r="G34" s="28">
        <v>-113269</v>
      </c>
      <c r="H34" s="110">
        <f t="shared" si="3"/>
        <v>0.04692959959297214</v>
      </c>
      <c r="I34" s="29">
        <v>-46015</v>
      </c>
      <c r="J34" s="30">
        <v>-67254</v>
      </c>
      <c r="K34" s="38">
        <f t="shared" si="4"/>
        <v>-88231</v>
      </c>
      <c r="L34" s="102">
        <f t="shared" si="0"/>
        <v>-0.43787096774193546</v>
      </c>
      <c r="M34" s="39" t="str">
        <f t="shared" si="5"/>
        <v>DECREASE</v>
      </c>
      <c r="O34" s="33"/>
      <c r="P34" s="33"/>
      <c r="Q34" s="34"/>
    </row>
    <row r="35" spans="1:17" ht="15">
      <c r="A35" s="35">
        <v>2075</v>
      </c>
      <c r="B35" s="36" t="s">
        <v>40</v>
      </c>
      <c r="C35" s="37">
        <v>270872</v>
      </c>
      <c r="D35" s="25">
        <v>5590681</v>
      </c>
      <c r="E35" s="26">
        <f t="shared" si="1"/>
        <v>5861553</v>
      </c>
      <c r="F35" s="38">
        <f t="shared" si="2"/>
        <v>5607288</v>
      </c>
      <c r="G35" s="28">
        <v>-254265</v>
      </c>
      <c r="H35" s="110">
        <f t="shared" si="3"/>
        <v>0.04548014812506741</v>
      </c>
      <c r="I35" s="29">
        <v>0</v>
      </c>
      <c r="J35" s="30">
        <v>-254265</v>
      </c>
      <c r="K35" s="38">
        <f t="shared" si="4"/>
        <v>-16607</v>
      </c>
      <c r="L35" s="102">
        <f t="shared" si="0"/>
        <v>-0.06130940075016982</v>
      </c>
      <c r="M35" s="39" t="str">
        <f t="shared" si="5"/>
        <v>DECREASE</v>
      </c>
      <c r="O35" s="33"/>
      <c r="P35" s="33"/>
      <c r="Q35" s="34"/>
    </row>
    <row r="36" spans="1:17" ht="15">
      <c r="A36" s="35">
        <v>3300</v>
      </c>
      <c r="B36" s="36" t="s">
        <v>41</v>
      </c>
      <c r="C36" s="37">
        <v>37760</v>
      </c>
      <c r="D36" s="25">
        <v>2230497</v>
      </c>
      <c r="E36" s="26">
        <f t="shared" si="1"/>
        <v>2268257</v>
      </c>
      <c r="F36" s="38">
        <f t="shared" si="2"/>
        <v>2181400</v>
      </c>
      <c r="G36" s="28">
        <v>-86857</v>
      </c>
      <c r="H36" s="110">
        <f t="shared" si="3"/>
        <v>0.03894064865364087</v>
      </c>
      <c r="I36" s="29">
        <v>0</v>
      </c>
      <c r="J36" s="30">
        <v>-86857</v>
      </c>
      <c r="K36" s="38">
        <f t="shared" si="4"/>
        <v>49097</v>
      </c>
      <c r="L36" s="102">
        <f aca="true" t="shared" si="6" ref="L36:L56">K36/C36</f>
        <v>1.3002383474576271</v>
      </c>
      <c r="M36" s="39" t="str">
        <f t="shared" si="5"/>
        <v>INCREASE</v>
      </c>
      <c r="O36" s="33"/>
      <c r="P36" s="33"/>
      <c r="Q36" s="34"/>
    </row>
    <row r="37" spans="1:17" ht="15">
      <c r="A37" s="35">
        <v>3301</v>
      </c>
      <c r="B37" s="36" t="s">
        <v>42</v>
      </c>
      <c r="C37" s="37">
        <v>92332</v>
      </c>
      <c r="D37" s="25">
        <v>1877762</v>
      </c>
      <c r="E37" s="26">
        <f t="shared" si="1"/>
        <v>1970094</v>
      </c>
      <c r="F37" s="38">
        <f t="shared" si="2"/>
        <v>1853498</v>
      </c>
      <c r="G37" s="28">
        <v>-116596</v>
      </c>
      <c r="H37" s="110">
        <f t="shared" si="3"/>
        <v>0.06209306610741937</v>
      </c>
      <c r="I37" s="29">
        <v>0</v>
      </c>
      <c r="J37" s="30">
        <v>-116596</v>
      </c>
      <c r="K37" s="38">
        <f t="shared" si="4"/>
        <v>24264</v>
      </c>
      <c r="L37" s="102">
        <f t="shared" si="6"/>
        <v>0.2627907984230819</v>
      </c>
      <c r="M37" s="39" t="str">
        <f t="shared" si="5"/>
        <v>INCREASE</v>
      </c>
      <c r="O37" s="33"/>
      <c r="P37" s="33"/>
      <c r="Q37" s="34"/>
    </row>
    <row r="38" spans="1:17" ht="15">
      <c r="A38" s="35">
        <v>3500</v>
      </c>
      <c r="B38" s="36" t="s">
        <v>43</v>
      </c>
      <c r="C38" s="37">
        <v>31475</v>
      </c>
      <c r="D38" s="25">
        <v>1765408</v>
      </c>
      <c r="E38" s="26">
        <f t="shared" si="1"/>
        <v>1796883</v>
      </c>
      <c r="F38" s="38">
        <f t="shared" si="2"/>
        <v>1793066</v>
      </c>
      <c r="G38" s="28">
        <v>-3817</v>
      </c>
      <c r="H38" s="110">
        <f t="shared" si="3"/>
        <v>0.0021621064365857636</v>
      </c>
      <c r="I38" s="29">
        <v>0</v>
      </c>
      <c r="J38" s="30">
        <v>-3817</v>
      </c>
      <c r="K38" s="38">
        <f t="shared" si="4"/>
        <v>-27658</v>
      </c>
      <c r="L38" s="102">
        <f t="shared" si="6"/>
        <v>-0.8787291501191422</v>
      </c>
      <c r="M38" s="39" t="str">
        <f t="shared" si="5"/>
        <v>DECREASE</v>
      </c>
      <c r="O38" s="33"/>
      <c r="P38" s="33"/>
      <c r="Q38" s="34"/>
    </row>
    <row r="39" spans="1:17" ht="15">
      <c r="A39" s="35">
        <v>3502</v>
      </c>
      <c r="B39" s="36" t="s">
        <v>44</v>
      </c>
      <c r="C39" s="37">
        <v>137628</v>
      </c>
      <c r="D39" s="25">
        <v>1825830</v>
      </c>
      <c r="E39" s="26">
        <f t="shared" si="1"/>
        <v>1963458</v>
      </c>
      <c r="F39" s="38">
        <f t="shared" si="2"/>
        <v>1816346</v>
      </c>
      <c r="G39" s="28">
        <v>-147112</v>
      </c>
      <c r="H39" s="110">
        <f t="shared" si="3"/>
        <v>0.08057267105918951</v>
      </c>
      <c r="I39" s="29">
        <v>-26306</v>
      </c>
      <c r="J39" s="30">
        <v>-120806</v>
      </c>
      <c r="K39" s="38">
        <f t="shared" si="4"/>
        <v>9484</v>
      </c>
      <c r="L39" s="102">
        <f t="shared" si="6"/>
        <v>0.06891039614032028</v>
      </c>
      <c r="M39" s="39" t="str">
        <f t="shared" si="5"/>
        <v>INCREASE</v>
      </c>
      <c r="O39" s="33"/>
      <c r="P39" s="33"/>
      <c r="Q39" s="34"/>
    </row>
    <row r="40" spans="1:17" ht="15">
      <c r="A40" s="35">
        <v>3503</v>
      </c>
      <c r="B40" s="36" t="s">
        <v>45</v>
      </c>
      <c r="C40" s="37">
        <v>81178</v>
      </c>
      <c r="D40" s="25">
        <v>2113065</v>
      </c>
      <c r="E40" s="26">
        <f t="shared" si="1"/>
        <v>2194243</v>
      </c>
      <c r="F40" s="38">
        <f t="shared" si="2"/>
        <v>2128570</v>
      </c>
      <c r="G40" s="28">
        <v>-65673</v>
      </c>
      <c r="H40" s="110">
        <f t="shared" si="3"/>
        <v>0.03107949826436953</v>
      </c>
      <c r="I40" s="29">
        <v>-38113</v>
      </c>
      <c r="J40" s="30">
        <v>-27560</v>
      </c>
      <c r="K40" s="38">
        <f t="shared" si="4"/>
        <v>-15505</v>
      </c>
      <c r="L40" s="102">
        <f t="shared" si="6"/>
        <v>-0.191000024637217</v>
      </c>
      <c r="M40" s="39" t="str">
        <f t="shared" si="5"/>
        <v>DECREASE</v>
      </c>
      <c r="O40" s="33"/>
      <c r="P40" s="33"/>
      <c r="Q40" s="34"/>
    </row>
    <row r="41" spans="1:17" ht="15">
      <c r="A41" s="35">
        <v>3505</v>
      </c>
      <c r="B41" s="36" t="s">
        <v>46</v>
      </c>
      <c r="C41" s="37">
        <v>116546</v>
      </c>
      <c r="D41" s="25">
        <v>960925</v>
      </c>
      <c r="E41" s="26">
        <f t="shared" si="1"/>
        <v>1077471</v>
      </c>
      <c r="F41" s="38">
        <f t="shared" si="2"/>
        <v>990873</v>
      </c>
      <c r="G41" s="28">
        <v>-86598</v>
      </c>
      <c r="H41" s="110">
        <f t="shared" si="3"/>
        <v>0.09011941618752764</v>
      </c>
      <c r="I41" s="29">
        <v>0</v>
      </c>
      <c r="J41" s="30">
        <v>-86598</v>
      </c>
      <c r="K41" s="38">
        <f t="shared" si="4"/>
        <v>-29948</v>
      </c>
      <c r="L41" s="102">
        <f t="shared" si="6"/>
        <v>-0.25696291593019066</v>
      </c>
      <c r="M41" s="39" t="str">
        <f t="shared" si="5"/>
        <v>DECREASE</v>
      </c>
      <c r="O41" s="33"/>
      <c r="P41" s="33"/>
      <c r="Q41" s="34"/>
    </row>
    <row r="42" spans="1:17" ht="15">
      <c r="A42" s="35">
        <v>3506</v>
      </c>
      <c r="B42" s="36" t="s">
        <v>47</v>
      </c>
      <c r="C42" s="37">
        <v>92006</v>
      </c>
      <c r="D42" s="25">
        <v>1096107</v>
      </c>
      <c r="E42" s="26">
        <f t="shared" si="1"/>
        <v>1188113</v>
      </c>
      <c r="F42" s="38">
        <f t="shared" si="2"/>
        <v>1109390</v>
      </c>
      <c r="G42" s="28">
        <v>-78723</v>
      </c>
      <c r="H42" s="110">
        <f t="shared" si="3"/>
        <v>0.07182054306741951</v>
      </c>
      <c r="I42" s="29">
        <v>0</v>
      </c>
      <c r="J42" s="30">
        <v>-78723</v>
      </c>
      <c r="K42" s="38">
        <f t="shared" si="4"/>
        <v>-13283</v>
      </c>
      <c r="L42" s="102">
        <f t="shared" si="6"/>
        <v>-0.1443710192813512</v>
      </c>
      <c r="M42" s="39" t="str">
        <f t="shared" si="5"/>
        <v>DECREASE</v>
      </c>
      <c r="O42" s="33"/>
      <c r="P42" s="33"/>
      <c r="Q42" s="34"/>
    </row>
    <row r="43" spans="1:17" ht="15">
      <c r="A43" s="35">
        <v>3507</v>
      </c>
      <c r="B43" s="36" t="s">
        <v>48</v>
      </c>
      <c r="C43" s="37">
        <v>97504</v>
      </c>
      <c r="D43" s="25">
        <v>2605982</v>
      </c>
      <c r="E43" s="26">
        <f t="shared" si="1"/>
        <v>2703486</v>
      </c>
      <c r="F43" s="38">
        <f t="shared" si="2"/>
        <v>2604272</v>
      </c>
      <c r="G43" s="28">
        <v>-99214</v>
      </c>
      <c r="H43" s="110">
        <f t="shared" si="3"/>
        <v>0.038071636718902895</v>
      </c>
      <c r="I43" s="29">
        <v>-78613</v>
      </c>
      <c r="J43" s="30">
        <v>-20601</v>
      </c>
      <c r="K43" s="38">
        <f t="shared" si="4"/>
        <v>1710</v>
      </c>
      <c r="L43" s="102">
        <f t="shared" si="6"/>
        <v>0.01753774204135215</v>
      </c>
      <c r="M43" s="39" t="str">
        <f t="shared" si="5"/>
        <v>INCREASE</v>
      </c>
      <c r="O43" s="33"/>
      <c r="P43" s="33"/>
      <c r="Q43" s="34"/>
    </row>
    <row r="44" spans="1:17" ht="15">
      <c r="A44" s="35">
        <v>2063</v>
      </c>
      <c r="B44" s="36" t="s">
        <v>49</v>
      </c>
      <c r="C44" s="37">
        <v>234966</v>
      </c>
      <c r="D44" s="25">
        <v>4839311</v>
      </c>
      <c r="E44" s="26">
        <f t="shared" si="1"/>
        <v>5074277</v>
      </c>
      <c r="F44" s="38">
        <f t="shared" si="2"/>
        <v>4977524</v>
      </c>
      <c r="G44" s="28">
        <v>-96753</v>
      </c>
      <c r="H44" s="110">
        <f t="shared" si="3"/>
        <v>0.019993135386421744</v>
      </c>
      <c r="I44" s="29">
        <v>-96753</v>
      </c>
      <c r="J44" s="30">
        <v>0</v>
      </c>
      <c r="K44" s="38">
        <f t="shared" si="4"/>
        <v>-138213</v>
      </c>
      <c r="L44" s="102">
        <f t="shared" si="6"/>
        <v>-0.5882255305022854</v>
      </c>
      <c r="M44" s="39" t="str">
        <f t="shared" si="5"/>
        <v>DECREASE</v>
      </c>
      <c r="O44" s="33"/>
      <c r="P44" s="33"/>
      <c r="Q44" s="34"/>
    </row>
    <row r="45" spans="1:17" ht="15">
      <c r="A45" s="51">
        <v>2001</v>
      </c>
      <c r="B45" s="52" t="s">
        <v>50</v>
      </c>
      <c r="C45" s="53">
        <v>565322</v>
      </c>
      <c r="D45" s="25">
        <v>4568682</v>
      </c>
      <c r="E45" s="26">
        <f t="shared" si="1"/>
        <v>5134004</v>
      </c>
      <c r="F45" s="54">
        <f t="shared" si="2"/>
        <v>4773904</v>
      </c>
      <c r="G45" s="55">
        <v>-360100</v>
      </c>
      <c r="H45" s="112">
        <f t="shared" si="3"/>
        <v>0.07881923057897224</v>
      </c>
      <c r="I45" s="56">
        <v>0</v>
      </c>
      <c r="J45" s="57">
        <v>-360100</v>
      </c>
      <c r="K45" s="54">
        <f t="shared" si="4"/>
        <v>-205222</v>
      </c>
      <c r="L45" s="104">
        <f t="shared" si="6"/>
        <v>-0.3630178906888464</v>
      </c>
      <c r="M45" s="58" t="str">
        <f t="shared" si="5"/>
        <v>DECREASE</v>
      </c>
      <c r="O45" s="33"/>
      <c r="P45" s="33"/>
      <c r="Q45" s="34"/>
    </row>
    <row r="46" spans="1:17" s="50" customFormat="1" ht="15">
      <c r="A46" s="59">
        <v>4016</v>
      </c>
      <c r="B46" s="60" t="s">
        <v>51</v>
      </c>
      <c r="C46" s="61">
        <v>-107645</v>
      </c>
      <c r="D46" s="62">
        <v>8952315</v>
      </c>
      <c r="E46" s="63">
        <f t="shared" si="1"/>
        <v>8844670</v>
      </c>
      <c r="F46" s="64">
        <f t="shared" si="2"/>
        <v>9133212</v>
      </c>
      <c r="G46" s="46">
        <v>288542</v>
      </c>
      <c r="H46" s="113">
        <f t="shared" si="3"/>
        <v>-0.03223099276555841</v>
      </c>
      <c r="I46" s="65">
        <v>-1171</v>
      </c>
      <c r="J46" s="66">
        <v>289713</v>
      </c>
      <c r="K46" s="64">
        <f t="shared" si="4"/>
        <v>-180897</v>
      </c>
      <c r="L46" s="105">
        <f t="shared" si="6"/>
        <v>1.680496075061545</v>
      </c>
      <c r="M46" s="67" t="str">
        <f t="shared" si="5"/>
        <v>DECREASE</v>
      </c>
      <c r="N46" s="48"/>
      <c r="O46" s="49"/>
      <c r="P46" s="49"/>
      <c r="Q46" s="34"/>
    </row>
    <row r="47" spans="1:17" ht="15">
      <c r="A47" s="35">
        <v>4021</v>
      </c>
      <c r="B47" s="36" t="s">
        <v>52</v>
      </c>
      <c r="C47" s="37">
        <v>218235</v>
      </c>
      <c r="D47" s="25">
        <v>13648891</v>
      </c>
      <c r="E47" s="26">
        <f t="shared" si="1"/>
        <v>13867126</v>
      </c>
      <c r="F47" s="38">
        <f t="shared" si="2"/>
        <v>12981537</v>
      </c>
      <c r="G47" s="28">
        <v>-885589</v>
      </c>
      <c r="H47" s="110">
        <f t="shared" si="3"/>
        <v>0.06488358651263315</v>
      </c>
      <c r="I47" s="29">
        <v>0</v>
      </c>
      <c r="J47" s="30">
        <v>-885589</v>
      </c>
      <c r="K47" s="38">
        <f t="shared" si="4"/>
        <v>667354</v>
      </c>
      <c r="L47" s="102">
        <f t="shared" si="6"/>
        <v>3.057960455472312</v>
      </c>
      <c r="M47" s="39" t="str">
        <f t="shared" si="5"/>
        <v>INCREASE</v>
      </c>
      <c r="O47" s="33"/>
      <c r="P47" s="33"/>
      <c r="Q47" s="34"/>
    </row>
    <row r="48" spans="1:17" ht="15">
      <c r="A48" s="35">
        <v>4023</v>
      </c>
      <c r="B48" s="36" t="s">
        <v>53</v>
      </c>
      <c r="C48" s="37">
        <v>188248</v>
      </c>
      <c r="D48" s="68">
        <v>8122338</v>
      </c>
      <c r="E48" s="69">
        <f t="shared" si="1"/>
        <v>8310586</v>
      </c>
      <c r="F48" s="38">
        <f t="shared" si="2"/>
        <v>7727651</v>
      </c>
      <c r="G48" s="28">
        <v>-582935</v>
      </c>
      <c r="H48" s="110">
        <f t="shared" si="3"/>
        <v>0.07176936000447162</v>
      </c>
      <c r="I48" s="29">
        <v>-582935</v>
      </c>
      <c r="J48" s="30">
        <v>0</v>
      </c>
      <c r="K48" s="38">
        <f t="shared" si="4"/>
        <v>394687</v>
      </c>
      <c r="L48" s="102">
        <f t="shared" si="6"/>
        <v>2.0966331647613785</v>
      </c>
      <c r="M48" s="39" t="str">
        <f t="shared" si="5"/>
        <v>INCREASE</v>
      </c>
      <c r="O48" s="33"/>
      <c r="P48" s="33"/>
      <c r="Q48" s="34"/>
    </row>
    <row r="49" spans="1:17" s="50" customFormat="1" ht="15">
      <c r="A49" s="40">
        <v>4024</v>
      </c>
      <c r="B49" s="41" t="s">
        <v>54</v>
      </c>
      <c r="C49" s="42">
        <v>3675135</v>
      </c>
      <c r="D49" s="70">
        <v>12690423</v>
      </c>
      <c r="E49" s="44">
        <f t="shared" si="1"/>
        <v>16365558</v>
      </c>
      <c r="F49" s="45">
        <f t="shared" si="2"/>
        <v>12746422</v>
      </c>
      <c r="G49" s="46">
        <v>-3619136</v>
      </c>
      <c r="H49" s="111">
        <f t="shared" si="3"/>
        <v>0.2851863960720616</v>
      </c>
      <c r="I49" s="29">
        <v>-3619136</v>
      </c>
      <c r="J49" s="30">
        <v>0</v>
      </c>
      <c r="K49" s="45">
        <f t="shared" si="4"/>
        <v>-55999</v>
      </c>
      <c r="L49" s="103">
        <f t="shared" si="6"/>
        <v>-0.015237263393045425</v>
      </c>
      <c r="M49" s="47" t="str">
        <f t="shared" si="5"/>
        <v>DECREASE</v>
      </c>
      <c r="N49" s="48"/>
      <c r="O49" s="49"/>
      <c r="P49" s="49"/>
      <c r="Q49" s="34"/>
    </row>
    <row r="50" spans="1:17" ht="15">
      <c r="A50" s="35">
        <v>4027</v>
      </c>
      <c r="B50" s="36" t="s">
        <v>55</v>
      </c>
      <c r="C50" s="37">
        <v>1169379</v>
      </c>
      <c r="D50" s="25">
        <v>12903036</v>
      </c>
      <c r="E50" s="26">
        <f t="shared" si="1"/>
        <v>14072415</v>
      </c>
      <c r="F50" s="38">
        <f t="shared" si="2"/>
        <v>13085367</v>
      </c>
      <c r="G50" s="28">
        <v>-987048</v>
      </c>
      <c r="H50" s="110">
        <f t="shared" si="3"/>
        <v>0.07649734527594901</v>
      </c>
      <c r="I50" s="29">
        <v>-761176</v>
      </c>
      <c r="J50" s="30">
        <v>-225872</v>
      </c>
      <c r="K50" s="38">
        <f t="shared" si="4"/>
        <v>-182331</v>
      </c>
      <c r="L50" s="102">
        <f t="shared" si="6"/>
        <v>-0.15592121972431522</v>
      </c>
      <c r="M50" s="39" t="str">
        <f t="shared" si="5"/>
        <v>DECREASE</v>
      </c>
      <c r="O50" s="33"/>
      <c r="P50" s="33"/>
      <c r="Q50" s="34"/>
    </row>
    <row r="51" spans="1:17" ht="15">
      <c r="A51" s="40">
        <v>4028</v>
      </c>
      <c r="B51" s="41" t="s">
        <v>56</v>
      </c>
      <c r="C51" s="42">
        <v>-139380</v>
      </c>
      <c r="D51" s="25">
        <v>11894533</v>
      </c>
      <c r="E51" s="26">
        <f t="shared" si="1"/>
        <v>11755153</v>
      </c>
      <c r="F51" s="45">
        <f t="shared" si="2"/>
        <v>11432680</v>
      </c>
      <c r="G51" s="28">
        <v>-322473</v>
      </c>
      <c r="H51" s="111">
        <f t="shared" si="3"/>
        <v>0.027111026553123186</v>
      </c>
      <c r="I51" s="29">
        <v>-20563</v>
      </c>
      <c r="J51" s="30">
        <v>-301910</v>
      </c>
      <c r="K51" s="45">
        <f t="shared" si="4"/>
        <v>461853</v>
      </c>
      <c r="L51" s="103">
        <f t="shared" si="6"/>
        <v>-3.3136246233318984</v>
      </c>
      <c r="M51" s="47" t="str">
        <f t="shared" si="5"/>
        <v>INCREASE</v>
      </c>
      <c r="N51" s="48"/>
      <c r="O51" s="33"/>
      <c r="P51" s="33"/>
      <c r="Q51" s="34"/>
    </row>
    <row r="52" spans="1:17" ht="15">
      <c r="A52" s="40">
        <v>4000</v>
      </c>
      <c r="B52" s="41" t="s">
        <v>57</v>
      </c>
      <c r="C52" s="42">
        <v>129020</v>
      </c>
      <c r="D52" s="25">
        <v>0</v>
      </c>
      <c r="E52" s="26">
        <f t="shared" si="1"/>
        <v>129020</v>
      </c>
      <c r="F52" s="45">
        <f t="shared" si="2"/>
        <v>129020</v>
      </c>
      <c r="G52" s="28">
        <v>0</v>
      </c>
      <c r="H52" s="114" t="s">
        <v>67</v>
      </c>
      <c r="I52" s="29">
        <v>0</v>
      </c>
      <c r="J52" s="30">
        <v>0</v>
      </c>
      <c r="K52" s="45">
        <f t="shared" si="4"/>
        <v>-129020</v>
      </c>
      <c r="L52" s="103">
        <f t="shared" si="6"/>
        <v>-1</v>
      </c>
      <c r="M52" s="47" t="str">
        <f t="shared" si="5"/>
        <v>DECREASE</v>
      </c>
      <c r="N52" s="48"/>
      <c r="O52" s="33"/>
      <c r="P52" s="33"/>
      <c r="Q52" s="34"/>
    </row>
    <row r="53" spans="1:17" ht="15">
      <c r="A53" s="35">
        <v>4029</v>
      </c>
      <c r="B53" s="36" t="s">
        <v>58</v>
      </c>
      <c r="C53" s="37">
        <v>317337</v>
      </c>
      <c r="D53" s="25">
        <v>11233871</v>
      </c>
      <c r="E53" s="26">
        <f t="shared" si="1"/>
        <v>11551208</v>
      </c>
      <c r="F53" s="38">
        <f t="shared" si="2"/>
        <v>11470311</v>
      </c>
      <c r="G53" s="28">
        <v>-80897</v>
      </c>
      <c r="H53" s="110">
        <f>-G53/D53</f>
        <v>0.007201168679967929</v>
      </c>
      <c r="I53" s="29">
        <v>0</v>
      </c>
      <c r="J53" s="30">
        <v>-80897</v>
      </c>
      <c r="K53" s="38">
        <f t="shared" si="4"/>
        <v>-236440</v>
      </c>
      <c r="L53" s="102">
        <f t="shared" si="6"/>
        <v>-0.7450754245486659</v>
      </c>
      <c r="M53" s="39" t="str">
        <f t="shared" si="5"/>
        <v>DECREASE</v>
      </c>
      <c r="O53" s="33"/>
      <c r="P53" s="33"/>
      <c r="Q53" s="34"/>
    </row>
    <row r="54" spans="1:17" ht="15">
      <c r="A54" s="35">
        <v>4703</v>
      </c>
      <c r="B54" s="36" t="s">
        <v>59</v>
      </c>
      <c r="C54" s="37">
        <v>174038</v>
      </c>
      <c r="D54" s="25">
        <v>6978693</v>
      </c>
      <c r="E54" s="26">
        <f t="shared" si="1"/>
        <v>7152731</v>
      </c>
      <c r="F54" s="38">
        <f t="shared" si="2"/>
        <v>6859959</v>
      </c>
      <c r="G54" s="28">
        <v>-292772</v>
      </c>
      <c r="H54" s="110">
        <f>-G54/D54</f>
        <v>0.04195226813960723</v>
      </c>
      <c r="I54" s="29">
        <v>-292772</v>
      </c>
      <c r="J54" s="30">
        <v>0</v>
      </c>
      <c r="K54" s="38">
        <f t="shared" si="4"/>
        <v>118734</v>
      </c>
      <c r="L54" s="102">
        <f t="shared" si="6"/>
        <v>0.6822303175168641</v>
      </c>
      <c r="M54" s="39" t="str">
        <f t="shared" si="5"/>
        <v>INCREASE</v>
      </c>
      <c r="O54" s="33"/>
      <c r="P54" s="33"/>
      <c r="Q54" s="34"/>
    </row>
    <row r="55" spans="1:17" ht="15">
      <c r="A55" s="35">
        <v>4704</v>
      </c>
      <c r="B55" s="36" t="s">
        <v>60</v>
      </c>
      <c r="C55" s="37">
        <v>1623764</v>
      </c>
      <c r="D55" s="25">
        <v>9229044</v>
      </c>
      <c r="E55" s="26">
        <f t="shared" si="1"/>
        <v>10852808</v>
      </c>
      <c r="F55" s="38">
        <f t="shared" si="2"/>
        <v>9073087</v>
      </c>
      <c r="G55" s="28">
        <v>-1779721</v>
      </c>
      <c r="H55" s="110">
        <f>-G55/D55</f>
        <v>0.1928391499704628</v>
      </c>
      <c r="I55" s="29">
        <v>-1779721</v>
      </c>
      <c r="J55" s="30">
        <v>0</v>
      </c>
      <c r="K55" s="38">
        <f t="shared" si="4"/>
        <v>155957</v>
      </c>
      <c r="L55" s="102">
        <f t="shared" si="6"/>
        <v>0.09604659297779726</v>
      </c>
      <c r="M55" s="39" t="str">
        <f t="shared" si="5"/>
        <v>INCREASE</v>
      </c>
      <c r="O55" s="33"/>
      <c r="P55" s="33"/>
      <c r="Q55" s="34"/>
    </row>
    <row r="56" spans="1:17" ht="15">
      <c r="A56" s="51">
        <v>7005</v>
      </c>
      <c r="B56" s="52" t="s">
        <v>61</v>
      </c>
      <c r="C56" s="53">
        <v>1488362</v>
      </c>
      <c r="D56" s="25">
        <v>7578098</v>
      </c>
      <c r="E56" s="26">
        <f t="shared" si="1"/>
        <v>9066460</v>
      </c>
      <c r="F56" s="54">
        <f t="shared" si="2"/>
        <v>7723239</v>
      </c>
      <c r="G56" s="28">
        <v>-1343221</v>
      </c>
      <c r="H56" s="112">
        <f>-G56/D56</f>
        <v>0.1772504129664198</v>
      </c>
      <c r="I56" s="29">
        <v>-812370</v>
      </c>
      <c r="J56" s="30">
        <v>-530851</v>
      </c>
      <c r="K56" s="54">
        <f t="shared" si="4"/>
        <v>-145141</v>
      </c>
      <c r="L56" s="104">
        <f t="shared" si="6"/>
        <v>-0.09751727066399168</v>
      </c>
      <c r="M56" s="58" t="str">
        <f t="shared" si="5"/>
        <v>DECREASE</v>
      </c>
      <c r="O56" s="33"/>
      <c r="P56" s="33"/>
      <c r="Q56" s="34"/>
    </row>
    <row r="57" spans="1:16" s="5" customFormat="1" ht="15.75" thickBot="1">
      <c r="A57" s="92" t="s">
        <v>62</v>
      </c>
      <c r="B57" s="93"/>
      <c r="C57" s="94">
        <f>SUM(C4:C56)</f>
        <v>18022899</v>
      </c>
      <c r="D57" s="95">
        <f>SUM(D4:D56)</f>
        <v>224104692</v>
      </c>
      <c r="E57" s="96">
        <f>SUM(E4:E56)</f>
        <v>242127591</v>
      </c>
      <c r="F57" s="96">
        <f>SUM(F4:F56)</f>
        <v>225655040</v>
      </c>
      <c r="G57" s="96">
        <f>SUM(G4:G56)</f>
        <v>-16472551</v>
      </c>
      <c r="H57" s="115"/>
      <c r="I57" s="94">
        <f>SUM(I4:I56)</f>
        <v>-9826042</v>
      </c>
      <c r="J57" s="95">
        <f>SUM(J4:J56)</f>
        <v>-6646509</v>
      </c>
      <c r="K57" s="97">
        <f>SUM(K4:K56)</f>
        <v>-1550348</v>
      </c>
      <c r="L57" s="106"/>
      <c r="M57" s="98">
        <f>SUM(M4:M56)</f>
        <v>0</v>
      </c>
      <c r="N57" s="20"/>
      <c r="O57" s="20"/>
      <c r="P57" s="20"/>
    </row>
    <row r="58" spans="5:13" ht="15">
      <c r="E58" s="71"/>
      <c r="G58" s="72"/>
      <c r="H58" s="116"/>
      <c r="I58" s="73"/>
      <c r="J58" s="74"/>
      <c r="K58" s="7"/>
      <c r="L58" s="107"/>
      <c r="M58" s="75"/>
    </row>
    <row r="59" spans="4:14" ht="62.25">
      <c r="D59" s="99"/>
      <c r="E59" s="71"/>
      <c r="G59" s="72"/>
      <c r="H59" s="116"/>
      <c r="I59" s="73"/>
      <c r="J59" s="74"/>
      <c r="K59" s="7"/>
      <c r="L59" s="107"/>
      <c r="M59" s="76" t="s">
        <v>63</v>
      </c>
      <c r="N59" s="77"/>
    </row>
    <row r="60" spans="2:14" ht="15">
      <c r="B60" s="4" t="s">
        <v>64</v>
      </c>
      <c r="C60" s="34">
        <f>SUM(C4:C45)</f>
        <v>9286406</v>
      </c>
      <c r="D60" s="34">
        <f>SUM(D4:D45)</f>
        <v>120873450</v>
      </c>
      <c r="E60" s="69">
        <f>SUM(E4:E45)</f>
        <v>130159856</v>
      </c>
      <c r="F60" s="34">
        <f>SUM(F4:F45)</f>
        <v>123292555</v>
      </c>
      <c r="G60" s="78">
        <f>SUM(G4:G45)</f>
        <v>-6867301</v>
      </c>
      <c r="H60" s="117">
        <f>-G60/D60</f>
        <v>0.05681397362282619</v>
      </c>
      <c r="I60" s="79">
        <f>SUM(I4:I45)</f>
        <v>-1956198</v>
      </c>
      <c r="J60" s="68">
        <f>SUM(J4:J45)</f>
        <v>-4911103</v>
      </c>
      <c r="K60" s="33">
        <f>SUM(K4:K45)</f>
        <v>-2419105</v>
      </c>
      <c r="L60" s="100">
        <f>K60/C60</f>
        <v>-0.2604995947840316</v>
      </c>
      <c r="M60" s="75">
        <f>COUNTIF($M$4:$M$45,"INCREASE")</f>
        <v>15</v>
      </c>
      <c r="N60" s="80"/>
    </row>
    <row r="61" spans="2:14" ht="15">
      <c r="B61" s="4" t="s">
        <v>65</v>
      </c>
      <c r="C61" s="34">
        <f>SUM(C46:C55)</f>
        <v>7248131</v>
      </c>
      <c r="D61" s="34">
        <f>SUM(D46:D55)</f>
        <v>95653144</v>
      </c>
      <c r="E61" s="69">
        <f>SUM(E46:E55)</f>
        <v>102901275</v>
      </c>
      <c r="F61" s="34">
        <f>SUM(F46:F55)</f>
        <v>94639246</v>
      </c>
      <c r="G61" s="78">
        <f>SUM(G46:G55)</f>
        <v>-8262029</v>
      </c>
      <c r="H61" s="117">
        <f>-G61/D61</f>
        <v>0.08637488172892675</v>
      </c>
      <c r="I61" s="79">
        <f>SUM(I46:I55)</f>
        <v>-7057474</v>
      </c>
      <c r="J61" s="68">
        <f>SUM(J46:J55)</f>
        <v>-1204555</v>
      </c>
      <c r="K61" s="33">
        <f>SUM(K46:K55)</f>
        <v>1013898</v>
      </c>
      <c r="L61" s="100">
        <f>K61/C61</f>
        <v>0.13988406114624585</v>
      </c>
      <c r="M61" s="75">
        <f>COUNTIF(M46:M55,"INCREASE")</f>
        <v>5</v>
      </c>
      <c r="N61" s="80"/>
    </row>
    <row r="62" spans="2:14" ht="15">
      <c r="B62" s="4" t="s">
        <v>66</v>
      </c>
      <c r="C62" s="34">
        <f>C56</f>
        <v>1488362</v>
      </c>
      <c r="D62" s="34">
        <f>D56</f>
        <v>7578098</v>
      </c>
      <c r="E62" s="69">
        <f>E56</f>
        <v>9066460</v>
      </c>
      <c r="F62" s="34">
        <f>F56</f>
        <v>7723239</v>
      </c>
      <c r="G62" s="78">
        <f>G56</f>
        <v>-1343221</v>
      </c>
      <c r="H62" s="117">
        <f>-G62/D62</f>
        <v>0.1772504129664198</v>
      </c>
      <c r="I62" s="79">
        <f>I56</f>
        <v>-812370</v>
      </c>
      <c r="J62" s="68">
        <f>J56</f>
        <v>-530851</v>
      </c>
      <c r="K62" s="33">
        <f>K56</f>
        <v>-145141</v>
      </c>
      <c r="L62" s="100">
        <f>K62/C62</f>
        <v>-0.09751727066399168</v>
      </c>
      <c r="M62" s="75">
        <f>COUNTIF(M56,"INCREASE")</f>
        <v>0</v>
      </c>
      <c r="N62" s="80"/>
    </row>
    <row r="63" spans="3:14" ht="15.75" thickBot="1">
      <c r="C63" s="81">
        <f>SUM(C60:C62)</f>
        <v>18022899</v>
      </c>
      <c r="D63" s="81">
        <f>SUM(D60:D62)</f>
        <v>224104692</v>
      </c>
      <c r="E63" s="82">
        <f aca="true" t="shared" si="7" ref="E63:K63">SUM(E60:E62)</f>
        <v>242127591</v>
      </c>
      <c r="F63" s="83">
        <f t="shared" si="7"/>
        <v>225655040</v>
      </c>
      <c r="G63" s="84">
        <f t="shared" si="7"/>
        <v>-16472551</v>
      </c>
      <c r="H63" s="118">
        <f>-G63/D63</f>
        <v>0.07350382025914924</v>
      </c>
      <c r="I63" s="85">
        <f>SUM(I60:I62)</f>
        <v>-9826042</v>
      </c>
      <c r="J63" s="86">
        <f>SUM(J60:J62)</f>
        <v>-6646509</v>
      </c>
      <c r="K63" s="83">
        <f t="shared" si="7"/>
        <v>-1550348</v>
      </c>
      <c r="L63" s="108">
        <f>K63/C63</f>
        <v>-0.08602101138113241</v>
      </c>
      <c r="M63" s="87">
        <f>SUM(M60:M62)</f>
        <v>20</v>
      </c>
      <c r="N63" s="88"/>
    </row>
    <row r="65" ht="15">
      <c r="C65" s="89"/>
    </row>
    <row r="66" spans="3:7" ht="15">
      <c r="C66" s="89"/>
      <c r="G66" s="90"/>
    </row>
  </sheetData>
  <sheetProtection/>
  <conditionalFormatting sqref="G3">
    <cfRule type="cellIs" priority="1" dxfId="1" operator="lessThan">
      <formula>0</formula>
    </cfRule>
  </conditionalFormatting>
  <printOptions/>
  <pageMargins left="0.7086614173228347" right="0.7086614173228347" top="0.46" bottom="0.48" header="0.31496062992125984" footer="0.31496062992125984"/>
  <pageSetup fitToHeight="1" fitToWidth="1" horizontalDpi="600" verticalDpi="600" orientation="landscape" paperSize="8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LBBD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lbbd</dc:creator>
  <cp:keywords/>
  <dc:description/>
  <cp:lastModifiedBy>Lesley Briden</cp:lastModifiedBy>
  <cp:lastPrinted>2014-06-16T13:03:18Z</cp:lastPrinted>
  <dcterms:created xsi:type="dcterms:W3CDTF">2014-05-28T08:48:23Z</dcterms:created>
  <dcterms:modified xsi:type="dcterms:W3CDTF">2015-01-28T11:23:38Z</dcterms:modified>
  <cp:category/>
  <cp:version/>
  <cp:contentType/>
  <cp:contentStatus/>
</cp:coreProperties>
</file>